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fileSharing readOnlyRecommended="1"/>
  <workbookPr/>
  <mc:AlternateContent xmlns:mc="http://schemas.openxmlformats.org/markup-compatibility/2006">
    <mc:Choice Requires="x15">
      <x15ac:absPath xmlns:x15ac="http://schemas.microsoft.com/office/spreadsheetml/2010/11/ac" url="R:\Financial Aid\Communication\2425\Billing Worksheets\"/>
    </mc:Choice>
  </mc:AlternateContent>
  <xr:revisionPtr revIDLastSave="0" documentId="13_ncr:1_{62E67C5F-6F2B-48B1-939B-D065B926069D}" xr6:coauthVersionLast="47" xr6:coauthVersionMax="47" xr10:uidLastSave="{00000000-0000-0000-0000-000000000000}"/>
  <workbookProtection workbookAlgorithmName="SHA-512" workbookHashValue="wb9hVpkkiHW01bLtRx9UbzsPLz7YsZCJoeCNPOj/+Ejzgej2t7O3ZI9APlQiq1hPvJT0h5XREAw0gVjlKyTLQw==" workbookSaltValue="E/ChgdWEG1ci1+8x7VJV7g==" workbookSpinCount="100000" lockStructure="1"/>
  <bookViews>
    <workbookView xWindow="32715" yWindow="990" windowWidth="21600" windowHeight="11325" tabRatio="721" xr2:uid="{00000000-000D-0000-FFFF-FFFF00000000}"/>
  </bookViews>
  <sheets>
    <sheet name="Worksheets Home" sheetId="4" r:id="rId1"/>
    <sheet name="Most Programs" sheetId="24" r:id="rId2"/>
    <sheet name="Sport Coaching" sheetId="25" r:id="rId3"/>
    <sheet name="Data" sheetId="2" state="hidden" r:id="rId4"/>
  </sheets>
  <definedNames>
    <definedName name="Credits">Data!$A$6:$A$22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4" l="1"/>
  <c r="L13" i="24"/>
  <c r="J13" i="24"/>
  <c r="N13" i="25"/>
  <c r="L13" i="25"/>
  <c r="J13" i="25"/>
  <c r="N10" i="25"/>
  <c r="L10" i="25"/>
  <c r="J10" i="25"/>
  <c r="H24" i="25"/>
  <c r="N23" i="25"/>
  <c r="L23" i="25"/>
  <c r="J23" i="25"/>
  <c r="N22" i="25"/>
  <c r="L22" i="25"/>
  <c r="J22" i="25"/>
  <c r="N21" i="25"/>
  <c r="L21" i="25"/>
  <c r="J21" i="25"/>
  <c r="N20" i="25"/>
  <c r="L20" i="25"/>
  <c r="J20" i="25"/>
  <c r="N19" i="25"/>
  <c r="L19" i="25"/>
  <c r="J19" i="25"/>
  <c r="N15" i="25"/>
  <c r="L15" i="25"/>
  <c r="J15" i="25"/>
  <c r="N14" i="25"/>
  <c r="J14" i="25"/>
  <c r="N12" i="25"/>
  <c r="L12" i="25"/>
  <c r="J12" i="25"/>
  <c r="N15" i="24"/>
  <c r="L15" i="24"/>
  <c r="J15" i="24"/>
  <c r="H14" i="25" l="1"/>
  <c r="H12" i="25"/>
  <c r="J25" i="25"/>
  <c r="H22" i="25"/>
  <c r="H15" i="25"/>
  <c r="N25" i="25"/>
  <c r="L25" i="25"/>
  <c r="H21" i="25"/>
  <c r="H25" i="25" s="1"/>
  <c r="N16" i="25"/>
  <c r="H13" i="25"/>
  <c r="L16" i="25"/>
  <c r="H10" i="25"/>
  <c r="J16" i="25"/>
  <c r="J27" i="25" s="1"/>
  <c r="N27" i="25" l="1"/>
  <c r="L27" i="25"/>
  <c r="H16" i="25"/>
  <c r="H27" i="25" s="1"/>
  <c r="N12" i="24" l="1"/>
  <c r="L12" i="24"/>
  <c r="J12" i="24"/>
  <c r="N10" i="24"/>
  <c r="L10" i="24"/>
  <c r="J10" i="24"/>
  <c r="H24" i="24"/>
  <c r="N23" i="24"/>
  <c r="L23" i="24"/>
  <c r="J23" i="24"/>
  <c r="N22" i="24"/>
  <c r="L22" i="24"/>
  <c r="J22" i="24"/>
  <c r="N21" i="24"/>
  <c r="L21" i="24"/>
  <c r="J21" i="24"/>
  <c r="N20" i="24"/>
  <c r="L20" i="24"/>
  <c r="J20" i="24"/>
  <c r="N19" i="24"/>
  <c r="L19" i="24"/>
  <c r="J19" i="24"/>
  <c r="N14" i="24"/>
  <c r="J14" i="24"/>
  <c r="H21" i="24" l="1"/>
  <c r="H14" i="24"/>
  <c r="L25" i="24"/>
  <c r="N16" i="24"/>
  <c r="H13" i="24"/>
  <c r="H22" i="24"/>
  <c r="H25" i="24" s="1"/>
  <c r="H12" i="24"/>
  <c r="L16" i="24"/>
  <c r="J25" i="24"/>
  <c r="N25" i="24"/>
  <c r="H15" i="24"/>
  <c r="H10" i="24"/>
  <c r="J16" i="24"/>
  <c r="L27" i="24" l="1"/>
  <c r="N27" i="24"/>
  <c r="H16" i="24"/>
  <c r="H27" i="24" s="1"/>
  <c r="J27" i="24"/>
</calcChain>
</file>

<file path=xl/sharedStrings.xml><?xml version="1.0" encoding="utf-8"?>
<sst xmlns="http://schemas.openxmlformats.org/spreadsheetml/2006/main" count="133" uniqueCount="66">
  <si>
    <t>Fees:</t>
  </si>
  <si>
    <r>
      <t>Tuition</t>
    </r>
    <r>
      <rPr>
        <vertAlign val="superscript"/>
        <sz val="11"/>
        <color theme="1"/>
        <rFont val="Calibri"/>
        <family val="2"/>
        <scheme val="minor"/>
      </rPr>
      <t>1</t>
    </r>
  </si>
  <si>
    <r>
      <t>Technology Fee</t>
    </r>
    <r>
      <rPr>
        <vertAlign val="superscript"/>
        <sz val="11"/>
        <color theme="1"/>
        <rFont val="Calibri"/>
        <family val="2"/>
        <scheme val="minor"/>
      </rPr>
      <t>2</t>
    </r>
  </si>
  <si>
    <t>ANNUAL</t>
  </si>
  <si>
    <t>Yes</t>
  </si>
  <si>
    <t>No</t>
  </si>
  <si>
    <t>Total Charges:</t>
  </si>
  <si>
    <t>CHARGES</t>
  </si>
  <si>
    <t>Outside Scholarship(s)</t>
  </si>
  <si>
    <t>Total Credits:</t>
  </si>
  <si>
    <t>CREDITS</t>
  </si>
  <si>
    <t>Estimated Balance:</t>
  </si>
  <si>
    <t>Notes:</t>
  </si>
  <si>
    <r>
      <t xml:space="preserve">Financial Aid | University Hall 255 | Ph: 303-871-4020 | Fax: 303-871-2341 | </t>
    </r>
    <r>
      <rPr>
        <u/>
        <sz val="11"/>
        <color rgb="FF98002E"/>
        <rFont val="Calibri"/>
        <family val="2"/>
        <scheme val="minor"/>
      </rPr>
      <t>finaid@du.edu</t>
    </r>
    <r>
      <rPr>
        <sz val="11"/>
        <color theme="1"/>
        <rFont val="Calibri"/>
        <family val="2"/>
        <scheme val="minor"/>
      </rPr>
      <t xml:space="preserve"> | </t>
    </r>
    <r>
      <rPr>
        <u/>
        <sz val="11"/>
        <color rgb="FF98002E"/>
        <rFont val="Calibri"/>
        <family val="2"/>
        <scheme val="minor"/>
      </rPr>
      <t>www.du.edu/financialaid</t>
    </r>
  </si>
  <si>
    <t>How many credits do you plan to take each quarter?</t>
  </si>
  <si>
    <t>DU Scholarships and Grants</t>
  </si>
  <si>
    <t>Student Fees</t>
  </si>
  <si>
    <t>Health Insurance</t>
  </si>
  <si>
    <t>Other Annual Assistance</t>
  </si>
  <si>
    <t>Payment(s) Made and/or Employer Reimbursements</t>
  </si>
  <si>
    <t>4 credits</t>
  </si>
  <si>
    <t>5 credits</t>
  </si>
  <si>
    <t>6 credits</t>
  </si>
  <si>
    <t>7 credits</t>
  </si>
  <si>
    <t>8 credits</t>
  </si>
  <si>
    <t>9 credits</t>
  </si>
  <si>
    <t>10 credits</t>
  </si>
  <si>
    <t>11 credits</t>
  </si>
  <si>
    <t>12 credits</t>
  </si>
  <si>
    <t>13 credits</t>
  </si>
  <si>
    <t>14 credits</t>
  </si>
  <si>
    <t>15 credits</t>
  </si>
  <si>
    <t>16 credits</t>
  </si>
  <si>
    <t>17 credits</t>
  </si>
  <si>
    <t>18 credits</t>
  </si>
  <si>
    <t>19 credits</t>
  </si>
  <si>
    <t>20 credits</t>
  </si>
  <si>
    <t>not enrolled</t>
  </si>
  <si>
    <t>All other programs</t>
  </si>
  <si>
    <t>21 credits</t>
  </si>
  <si>
    <t>22 credits</t>
  </si>
  <si>
    <t>Will you enroll in DU's Health Insurance Plan?</t>
  </si>
  <si>
    <t>Technology fees are $4 per credit. If you will be enrolled in less than 4 credits, you will not be eligible for federal student loans.</t>
  </si>
  <si>
    <t>Choose Your Program:</t>
  </si>
  <si>
    <t>Sport Coaching Master's or Certificate Program</t>
  </si>
  <si>
    <t>The Direct Graduate PLUS loan is a supplemental, credit-based loan that you must apply for separately through StudentAid.gov. This loan 
  will not appear on your initial financial aid offer and is not guaranteed financing, since you must be approved by the Department of 
  Education before you can borrow it. This worksheet automatically deducts the 4.228% origination fee from the total amount.</t>
  </si>
  <si>
    <r>
      <t>These worksheets are designed to help you estimate your invoices throughout the academic year.</t>
    </r>
    <r>
      <rPr>
        <b/>
        <sz val="11"/>
        <color rgb="FF000000"/>
        <rFont val="Calibri"/>
        <family val="2"/>
        <scheme val="minor"/>
      </rPr>
      <t xml:space="preserve"> In order to complete a worksheet, you'll need a copy of your most recent 2024-2025 financial aid offer.</t>
    </r>
    <r>
      <rPr>
        <sz val="11"/>
        <color rgb="FF000000"/>
        <rFont val="Calibri"/>
        <family val="2"/>
        <scheme val="minor"/>
      </rPr>
      <t xml:space="preserve"> Fill in the sections highlighted in blue. You will likely not have all the types of aid listed in the "credits" section. Please remember that these worksheets are only a planning tool. Additional, unanticipated charges or credits may be included on your actual bill. </t>
    </r>
  </si>
  <si>
    <r>
      <t xml:space="preserve">2024-25 Estimated Billing Worksheets
</t>
    </r>
    <r>
      <rPr>
        <b/>
        <i/>
        <sz val="16"/>
        <color theme="1"/>
        <rFont val="Calibri"/>
        <family val="2"/>
        <scheme val="minor"/>
      </rPr>
      <t>Graduate School of Professional Psychology</t>
    </r>
  </si>
  <si>
    <t>2024-25 Estimated Billing Worksheet
Most Programs</t>
  </si>
  <si>
    <t>FALL 2024:</t>
  </si>
  <si>
    <t>WINTER 2025:</t>
  </si>
  <si>
    <t>SPRING 2025:</t>
  </si>
  <si>
    <t>FALL 2024</t>
  </si>
  <si>
    <t>WINTER 2025</t>
  </si>
  <si>
    <t>SPRING 2025</t>
  </si>
  <si>
    <t>Most Programs</t>
  </si>
  <si>
    <t>select</t>
  </si>
  <si>
    <t>Sport Coaching</t>
  </si>
  <si>
    <r>
      <t>DU Health &amp; Counseling Fee</t>
    </r>
    <r>
      <rPr>
        <u/>
        <vertAlign val="superscript"/>
        <sz val="11"/>
        <color theme="10"/>
        <rFont val="Calibri"/>
        <family val="2"/>
        <scheme val="minor"/>
      </rPr>
      <t>3</t>
    </r>
    <r>
      <rPr>
        <u/>
        <sz val="11"/>
        <color theme="10"/>
        <rFont val="Calibri"/>
        <family val="2"/>
        <scheme val="minor"/>
      </rPr>
      <t xml:space="preserve"> </t>
    </r>
  </si>
  <si>
    <t>Tuition for the 2024-25 academic year is $1,356 per credit. (Note that this worksheet assumes you started your program in the fall of 2023 or later. If you started your program before then, your tuition rate may be different. Please contact the Graduate School of Professional Psychology for more information.)</t>
  </si>
  <si>
    <r>
      <t>Direct Unsubsidized Loan</t>
    </r>
    <r>
      <rPr>
        <vertAlign val="superscript"/>
        <sz val="11"/>
        <color theme="1"/>
        <rFont val="Calibri"/>
        <family val="2"/>
        <scheme val="minor"/>
      </rPr>
      <t>4</t>
    </r>
  </si>
  <si>
    <r>
      <t>Direct Graduate PLUS Loan</t>
    </r>
    <r>
      <rPr>
        <vertAlign val="superscript"/>
        <sz val="11"/>
        <color theme="1"/>
        <rFont val="Calibri"/>
        <family val="2"/>
        <scheme val="minor"/>
      </rPr>
      <t>5</t>
    </r>
  </si>
  <si>
    <r>
      <t xml:space="preserve">The Health and Counseling Fee is $241 per quarter, and is </t>
    </r>
    <r>
      <rPr>
        <i/>
        <sz val="11"/>
        <color theme="1"/>
        <rFont val="Calibri"/>
        <family val="2"/>
        <scheme val="minor"/>
      </rPr>
      <t>mandatory</t>
    </r>
    <r>
      <rPr>
        <sz val="11"/>
        <color theme="1"/>
        <rFont val="Calibri"/>
        <family val="2"/>
        <scheme val="minor"/>
      </rPr>
      <t xml:space="preserve"> for new students who start their program in the fall of 2024 or later and are enrolled
in 8 or more credits. Students who started prior to fall 2024 can waive this fee (just delete the amount in these fields if you plan to waive it).</t>
    </r>
  </si>
  <si>
    <t>2024-25 Estimated Billing Worksheet
Sport Coaching Master's or Certificate Program</t>
  </si>
  <si>
    <t>Tuition for the 2024-25 academic year is $834 per credit.</t>
  </si>
  <si>
    <t>This worksheet automatically deducts the 1.057% origination fee from the Direct Unsubsidized loan amount. Most students who submit the FAFSA are eligible to borrow up to $20,500 in an unsubsidized loan per academic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</si>
</sst>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0"/>
      <color rgb="FF000000"/>
      <name val="Calibri"/>
      <family val="2"/>
      <scheme val="minor"/>
    </font>
    <font>
      <vertAlign val="superscript"/>
      <sz val="11"/>
      <color theme="1"/>
      <name val="Calibri"/>
      <family val="2"/>
      <scheme val="minor"/>
    </font>
    <font>
      <b/>
      <i/>
      <sz val="14"/>
      <color rgb="FF98002E"/>
      <name val="Calibri"/>
      <family val="2"/>
      <scheme val="minor"/>
    </font>
    <font>
      <b/>
      <sz val="14"/>
      <color theme="1"/>
      <name val="Calibri"/>
      <family val="2"/>
      <scheme val="minor"/>
    </font>
    <font>
      <u/>
      <sz val="11"/>
      <color rgb="FF98002E"/>
      <name val="Calibri"/>
      <family val="2"/>
      <scheme val="minor"/>
    </font>
    <font>
      <b/>
      <i/>
      <sz val="16"/>
      <color theme="1"/>
      <name val="Calibri"/>
      <family val="2"/>
      <scheme val="minor"/>
    </font>
    <font>
      <b/>
      <sz val="12"/>
      <color theme="1"/>
      <name val="Calibri"/>
      <family val="2"/>
      <scheme val="minor"/>
    </font>
    <font>
      <sz val="11"/>
      <color rgb="FF000000"/>
      <name val="Calibri"/>
      <family val="2"/>
      <scheme val="minor"/>
    </font>
    <font>
      <b/>
      <sz val="11"/>
      <color rgb="FF000000"/>
      <name val="Calibri"/>
      <family val="2"/>
      <scheme val="minor"/>
    </font>
    <font>
      <u/>
      <sz val="11"/>
      <color theme="10"/>
      <name val="Calibri"/>
      <family val="2"/>
      <scheme val="minor"/>
    </font>
    <font>
      <b/>
      <i/>
      <u/>
      <sz val="14"/>
      <color theme="1"/>
      <name val="Calibri"/>
      <family val="2"/>
      <scheme val="minor"/>
    </font>
    <font>
      <u/>
      <vertAlign val="superscript"/>
      <sz val="11"/>
      <color theme="10"/>
      <name val="Calibri"/>
      <family val="2"/>
      <scheme val="minor"/>
    </font>
    <font>
      <i/>
      <sz val="11"/>
      <color theme="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4" tint="0.59996337778862885"/>
        <bgColor indexed="64"/>
      </patternFill>
    </fill>
  </fills>
  <borders count="11">
    <border>
      <left/>
      <right/>
      <top/>
      <bottom/>
      <diagonal/>
    </border>
    <border>
      <left/>
      <right/>
      <top style="thin">
        <color indexed="64"/>
      </top>
      <bottom/>
      <diagonal/>
    </border>
    <border>
      <left/>
      <right/>
      <top style="thin">
        <color indexed="64"/>
      </top>
      <bottom style="medium">
        <color indexed="64"/>
      </bottom>
      <diagonal/>
    </border>
    <border>
      <left/>
      <right/>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dashed">
        <color indexed="64"/>
      </left>
      <right style="dashed">
        <color indexed="64"/>
      </right>
      <top/>
      <bottom style="dashed">
        <color indexed="64"/>
      </bottom>
      <diagonal/>
    </border>
    <border>
      <left/>
      <right/>
      <top style="double">
        <color auto="1"/>
      </top>
      <bottom style="double">
        <color auto="1"/>
      </bottom>
      <diagonal/>
    </border>
    <border>
      <left/>
      <right style="dashed">
        <color indexed="64"/>
      </right>
      <top/>
      <bottom/>
      <diagonal/>
    </border>
    <border>
      <left style="dotted">
        <color indexed="64"/>
      </left>
      <right style="dotted">
        <color indexed="64"/>
      </right>
      <top style="dotted">
        <color indexed="64"/>
      </top>
      <bottom style="thin">
        <color indexed="64"/>
      </bottom>
      <diagonal/>
    </border>
    <border>
      <left/>
      <right/>
      <top style="dashed">
        <color indexed="64"/>
      </top>
      <bottom style="thin">
        <color indexed="64"/>
      </bottom>
      <diagonal/>
    </border>
  </borders>
  <cellStyleXfs count="3">
    <xf numFmtId="0" fontId="0" fillId="0" borderId="0"/>
    <xf numFmtId="44" fontId="1" fillId="0" borderId="0" applyFont="0" applyFill="0" applyBorder="0" applyAlignment="0" applyProtection="0"/>
    <xf numFmtId="0" fontId="13" fillId="0" borderId="0" applyNumberFormat="0" applyFill="0" applyBorder="0" applyAlignment="0" applyProtection="0"/>
  </cellStyleXfs>
  <cellXfs count="61">
    <xf numFmtId="0" fontId="0" fillId="0" borderId="0" xfId="0"/>
    <xf numFmtId="0" fontId="2" fillId="0" borderId="2" xfId="0" applyFont="1" applyBorder="1"/>
    <xf numFmtId="0" fontId="0" fillId="0" borderId="2" xfId="0" applyBorder="1"/>
    <xf numFmtId="0" fontId="0" fillId="0" borderId="2" xfId="0" applyBorder="1" applyAlignment="1">
      <alignment horizontal="center"/>
    </xf>
    <xf numFmtId="44" fontId="2" fillId="0" borderId="2" xfId="1" applyFont="1" applyBorder="1" applyAlignment="1">
      <alignment horizontal="center"/>
    </xf>
    <xf numFmtId="44" fontId="0" fillId="0" borderId="0" xfId="1" applyFont="1"/>
    <xf numFmtId="0" fontId="6" fillId="0" borderId="0" xfId="0" applyFont="1" applyAlignment="1">
      <alignment horizontal="left"/>
    </xf>
    <xf numFmtId="0" fontId="2" fillId="0" borderId="0" xfId="0" applyFont="1"/>
    <xf numFmtId="44" fontId="2" fillId="0" borderId="0" xfId="1" applyFont="1"/>
    <xf numFmtId="0" fontId="0" fillId="3" borderId="0" xfId="0" applyFill="1" applyAlignment="1">
      <alignment horizontal="left"/>
    </xf>
    <xf numFmtId="0" fontId="0" fillId="3" borderId="0" xfId="0" applyFill="1"/>
    <xf numFmtId="44" fontId="0" fillId="3" borderId="0" xfId="1" applyFont="1" applyFill="1"/>
    <xf numFmtId="0" fontId="0" fillId="3" borderId="0" xfId="0" applyFill="1" applyAlignment="1">
      <alignment horizontal="left" indent="2"/>
    </xf>
    <xf numFmtId="0" fontId="0" fillId="0" borderId="7" xfId="0" applyBorder="1"/>
    <xf numFmtId="0" fontId="7" fillId="0" borderId="7" xfId="0" applyFont="1" applyBorder="1"/>
    <xf numFmtId="44" fontId="0" fillId="2" borderId="6" xfId="1" applyFont="1" applyFill="1" applyBorder="1" applyProtection="1">
      <protection locked="0"/>
    </xf>
    <xf numFmtId="44" fontId="0" fillId="2" borderId="4" xfId="1" applyFont="1" applyFill="1" applyBorder="1" applyProtection="1">
      <protection locked="0"/>
    </xf>
    <xf numFmtId="44" fontId="0" fillId="2" borderId="4" xfId="0" applyNumberFormat="1" applyFill="1" applyBorder="1" applyProtection="1">
      <protection locked="0"/>
    </xf>
    <xf numFmtId="44" fontId="0" fillId="2" borderId="5" xfId="1" applyFont="1" applyFill="1" applyBorder="1" applyProtection="1">
      <protection locked="0"/>
    </xf>
    <xf numFmtId="0" fontId="0" fillId="0" borderId="1" xfId="0" applyBorder="1"/>
    <xf numFmtId="0" fontId="3" fillId="0" borderId="1" xfId="0" applyFont="1" applyBorder="1" applyAlignment="1">
      <alignment horizontal="right" vertical="top" wrapText="1"/>
    </xf>
    <xf numFmtId="0" fontId="3" fillId="0" borderId="1" xfId="0" applyFont="1" applyBorder="1" applyAlignment="1">
      <alignment horizontal="right" vertical="top"/>
    </xf>
    <xf numFmtId="0" fontId="4" fillId="0" borderId="0" xfId="0" applyFont="1" applyAlignment="1" applyProtection="1">
      <alignment horizontal="center" wrapText="1"/>
      <protection locked="0"/>
    </xf>
    <xf numFmtId="44" fontId="10" fillId="0" borderId="7" xfId="1" applyFont="1" applyBorder="1"/>
    <xf numFmtId="0" fontId="10" fillId="0" borderId="7" xfId="0" applyFont="1" applyBorder="1"/>
    <xf numFmtId="0" fontId="0" fillId="3" borderId="3" xfId="0" applyFill="1" applyBorder="1"/>
    <xf numFmtId="44" fontId="0" fillId="3" borderId="3" xfId="1" applyFont="1" applyFill="1" applyBorder="1"/>
    <xf numFmtId="0" fontId="4" fillId="0" borderId="0" xfId="0" applyFont="1" applyAlignment="1">
      <alignment horizontal="left" wrapText="1" indent="1"/>
    </xf>
    <xf numFmtId="44" fontId="0" fillId="3" borderId="0" xfId="1" applyFont="1" applyFill="1" applyBorder="1"/>
    <xf numFmtId="0" fontId="0" fillId="2" borderId="4" xfId="0" applyFill="1" applyBorder="1" applyProtection="1">
      <protection locked="0"/>
    </xf>
    <xf numFmtId="0" fontId="0" fillId="0" borderId="3" xfId="0" applyBorder="1"/>
    <xf numFmtId="44" fontId="0" fillId="0" borderId="3" xfId="1" applyFont="1" applyFill="1" applyBorder="1"/>
    <xf numFmtId="44" fontId="0" fillId="3" borderId="3" xfId="1" applyFont="1" applyFill="1" applyBorder="1" applyProtection="1">
      <protection locked="0"/>
    </xf>
    <xf numFmtId="0" fontId="0" fillId="0" borderId="0" xfId="0" applyAlignment="1">
      <alignment horizontal="left" indent="2"/>
    </xf>
    <xf numFmtId="0" fontId="14" fillId="0" borderId="0" xfId="0" applyFont="1" applyAlignment="1">
      <alignment horizontal="left" vertical="top" indent="3"/>
    </xf>
    <xf numFmtId="0" fontId="13" fillId="0" borderId="0" xfId="2" applyAlignment="1" applyProtection="1">
      <alignment horizontal="left" indent="5"/>
      <protection locked="0"/>
    </xf>
    <xf numFmtId="0" fontId="0" fillId="0" borderId="0" xfId="0" applyProtection="1">
      <protection locked="0"/>
    </xf>
    <xf numFmtId="0" fontId="0" fillId="0" borderId="0" xfId="0" applyAlignment="1">
      <alignment horizontal="left"/>
    </xf>
    <xf numFmtId="0" fontId="4" fillId="2" borderId="4" xfId="0" applyFont="1" applyFill="1" applyBorder="1" applyAlignment="1" applyProtection="1">
      <alignment wrapText="1"/>
      <protection locked="0"/>
    </xf>
    <xf numFmtId="44" fontId="2" fillId="0" borderId="0" xfId="1" applyFont="1" applyAlignment="1">
      <alignment horizontal="center"/>
    </xf>
    <xf numFmtId="0" fontId="5" fillId="0" borderId="0" xfId="0" applyFont="1" applyAlignment="1">
      <alignment horizontal="right" vertical="top"/>
    </xf>
    <xf numFmtId="0" fontId="5" fillId="0" borderId="0" xfId="0" applyFont="1" applyAlignment="1">
      <alignment horizontal="right"/>
    </xf>
    <xf numFmtId="44" fontId="0" fillId="2" borderId="9" xfId="1" applyFont="1" applyFill="1" applyBorder="1" applyProtection="1">
      <protection locked="0"/>
    </xf>
    <xf numFmtId="0" fontId="13" fillId="0" borderId="0" xfId="2" applyAlignment="1" applyProtection="1">
      <alignment horizontal="left" indent="5"/>
    </xf>
    <xf numFmtId="0" fontId="5" fillId="0" borderId="0" xfId="0" applyFont="1" applyAlignment="1">
      <alignment vertical="top"/>
    </xf>
    <xf numFmtId="44" fontId="0" fillId="4" borderId="9" xfId="1" applyFont="1" applyFill="1" applyBorder="1" applyProtection="1">
      <protection locked="0"/>
    </xf>
    <xf numFmtId="0" fontId="0" fillId="0" borderId="10" xfId="0" applyBorder="1"/>
    <xf numFmtId="0" fontId="0" fillId="0" borderId="1" xfId="0" applyBorder="1" applyAlignment="1">
      <alignment horizontal="center"/>
    </xf>
    <xf numFmtId="0" fontId="3" fillId="0" borderId="3" xfId="0" applyFont="1" applyBorder="1" applyAlignment="1">
      <alignment horizontal="right" wrapText="1"/>
    </xf>
    <xf numFmtId="0" fontId="3" fillId="0" borderId="3" xfId="0" applyFont="1" applyBorder="1" applyAlignment="1">
      <alignment horizontal="right"/>
    </xf>
    <xf numFmtId="0" fontId="11" fillId="0" borderId="0" xfId="0" applyFont="1" applyAlignment="1">
      <alignment horizontal="left" vertical="center" wrapText="1"/>
    </xf>
    <xf numFmtId="0" fontId="0" fillId="0" borderId="0" xfId="0" applyAlignment="1">
      <alignment horizontal="left"/>
    </xf>
    <xf numFmtId="0" fontId="0" fillId="3" borderId="3" xfId="0" applyFill="1" applyBorder="1" applyAlignment="1">
      <alignment horizontal="left"/>
    </xf>
    <xf numFmtId="0" fontId="0" fillId="0" borderId="0" xfId="0" applyAlignment="1">
      <alignment horizontal="left" wrapText="1"/>
    </xf>
    <xf numFmtId="0" fontId="3" fillId="0" borderId="3" xfId="0" applyFont="1" applyBorder="1" applyAlignment="1">
      <alignment horizontal="right" vertical="top" wrapText="1"/>
    </xf>
    <xf numFmtId="0" fontId="0" fillId="0" borderId="0" xfId="0" applyAlignment="1">
      <alignment horizontal="left" vertical="top" wrapText="1"/>
    </xf>
    <xf numFmtId="0" fontId="11" fillId="0" borderId="0" xfId="0" applyFont="1" applyAlignment="1">
      <alignment horizontal="left" vertical="center" wrapText="1" indent="1"/>
    </xf>
    <xf numFmtId="0" fontId="0" fillId="3" borderId="0" xfId="0" applyFill="1" applyAlignment="1">
      <alignment horizontal="center"/>
    </xf>
    <xf numFmtId="0" fontId="13" fillId="3" borderId="0" xfId="2" applyFill="1" applyBorder="1" applyAlignment="1">
      <alignment horizontal="left"/>
    </xf>
    <xf numFmtId="0" fontId="13" fillId="3" borderId="8" xfId="2" applyFill="1" applyBorder="1" applyAlignment="1">
      <alignment horizontal="left"/>
    </xf>
    <xf numFmtId="0" fontId="13" fillId="0" borderId="3" xfId="2" applyFill="1" applyBorder="1" applyAlignment="1">
      <alignment horizontal="left"/>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9800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104760</xdr:rowOff>
    </xdr:from>
    <xdr:to>
      <xdr:col>1</xdr:col>
      <xdr:colOff>1891362</xdr:colOff>
      <xdr:row>1</xdr:row>
      <xdr:rowOff>542925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6225" y="323835"/>
          <a:ext cx="1891362" cy="4381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106967</xdr:rowOff>
    </xdr:from>
    <xdr:to>
      <xdr:col>4</xdr:col>
      <xdr:colOff>557859</xdr:colOff>
      <xdr:row>1</xdr:row>
      <xdr:rowOff>542925</xdr:rowOff>
    </xdr:to>
    <xdr:pic>
      <xdr:nvPicPr>
        <xdr:cNvPr id="2" name="Picture 1">
          <a:extLst>
            <a:ext uri="{FF2B5EF4-FFF2-40B4-BE49-F238E27FC236}">
              <a16:creationId xmlns:a16="http://schemas.microsoft.com/office/drawing/2014/main" id="{9273B4DB-0B05-4334-AF33-D8AF0F38D4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6225" y="326042"/>
          <a:ext cx="1881834" cy="4359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106967</xdr:rowOff>
    </xdr:from>
    <xdr:to>
      <xdr:col>4</xdr:col>
      <xdr:colOff>557859</xdr:colOff>
      <xdr:row>1</xdr:row>
      <xdr:rowOff>542925</xdr:rowOff>
    </xdr:to>
    <xdr:pic>
      <xdr:nvPicPr>
        <xdr:cNvPr id="2" name="Picture 1">
          <a:extLst>
            <a:ext uri="{FF2B5EF4-FFF2-40B4-BE49-F238E27FC236}">
              <a16:creationId xmlns:a16="http://schemas.microsoft.com/office/drawing/2014/main" id="{68EB6B41-3943-4BB4-9444-5C784C21C8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6225" y="326042"/>
          <a:ext cx="1881834" cy="4359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du.edu/health-and-counseling-center/coveragecosts/fees.html" TargetMode="External"/><Relationship Id="rId1" Type="http://schemas.openxmlformats.org/officeDocument/2006/relationships/hyperlink" Target="https://www.du.edu/health-and-counseling-center/coveragecosts/ship.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du.edu/health-and-counseling-center/coveragecosts/fees.html" TargetMode="External"/><Relationship Id="rId1" Type="http://schemas.openxmlformats.org/officeDocument/2006/relationships/hyperlink" Target="https://www.du.edu/health-and-counseling-center/coveragecosts/ship.html"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5"/>
  <sheetViews>
    <sheetView showGridLines="0" showRowColHeaders="0" tabSelected="1" showRuler="0" zoomScaleNormal="100" workbookViewId="0"/>
  </sheetViews>
  <sheetFormatPr defaultColWidth="8.85546875" defaultRowHeight="15" x14ac:dyDescent="0.25"/>
  <cols>
    <col min="1" max="1" width="4.140625" customWidth="1"/>
    <col min="2" max="2" width="74.85546875" customWidth="1"/>
    <col min="3" max="3" width="12.85546875" style="5" customWidth="1"/>
    <col min="4" max="4" width="26.42578125" customWidth="1"/>
  </cols>
  <sheetData>
    <row r="1" spans="1:4" ht="17.25" customHeight="1" x14ac:dyDescent="0.25">
      <c r="A1" s="36"/>
    </row>
    <row r="2" spans="1:4" ht="47.25" customHeight="1" x14ac:dyDescent="0.35">
      <c r="B2" s="48" t="s">
        <v>47</v>
      </c>
      <c r="C2" s="49"/>
      <c r="D2" s="49"/>
    </row>
    <row r="3" spans="1:4" ht="8.25" customHeight="1" x14ac:dyDescent="0.25">
      <c r="B3" s="19"/>
      <c r="C3" s="21"/>
      <c r="D3" s="21"/>
    </row>
    <row r="4" spans="1:4" ht="66.75" customHeight="1" x14ac:dyDescent="0.25">
      <c r="B4" s="50" t="s">
        <v>46</v>
      </c>
      <c r="C4" s="50"/>
      <c r="D4" s="50"/>
    </row>
    <row r="5" spans="1:4" ht="21.75" customHeight="1" x14ac:dyDescent="0.25">
      <c r="C5"/>
    </row>
    <row r="6" spans="1:4" ht="27" customHeight="1" x14ac:dyDescent="0.25">
      <c r="B6" s="34" t="s">
        <v>43</v>
      </c>
      <c r="C6"/>
    </row>
    <row r="7" spans="1:4" x14ac:dyDescent="0.25">
      <c r="B7" s="35" t="s">
        <v>44</v>
      </c>
      <c r="C7"/>
    </row>
    <row r="8" spans="1:4" x14ac:dyDescent="0.25">
      <c r="B8" s="35" t="s">
        <v>38</v>
      </c>
    </row>
    <row r="9" spans="1:4" x14ac:dyDescent="0.25">
      <c r="B9" s="43"/>
    </row>
    <row r="10" spans="1:4" x14ac:dyDescent="0.25">
      <c r="B10" s="43"/>
    </row>
    <row r="11" spans="1:4" x14ac:dyDescent="0.25">
      <c r="B11" s="43"/>
    </row>
    <row r="15" spans="1:4" x14ac:dyDescent="0.25">
      <c r="B15" s="47" t="s">
        <v>13</v>
      </c>
      <c r="C15" s="47"/>
      <c r="D15" s="47"/>
    </row>
  </sheetData>
  <sheetProtection algorithmName="SHA-512" hashValue="gAiAXXu5qPM+1axsE0EFYwH94XWV4WrrXNWfHD92mRZ02PKCGAuG8pKFI3R4SOA6CfIEMqx7om55V9VrEeXj/A==" saltValue="kOR4+D7t69X51XX5LeM5iA==" spinCount="100000" sheet="1" selectLockedCells="1"/>
  <mergeCells count="3">
    <mergeCell ref="B15:D15"/>
    <mergeCell ref="B2:D2"/>
    <mergeCell ref="B4:D4"/>
  </mergeCells>
  <hyperlinks>
    <hyperlink ref="B7" location="'Sport Coaching'!A1" display="Sport Coaching Master's or Certificate Program" xr:uid="{00000000-0004-0000-0000-000000000000}"/>
    <hyperlink ref="B8" location="'Most Programs'!A1" display="All other programs" xr:uid="{00000000-0004-0000-0000-000001000000}"/>
  </hyperlinks>
  <pageMargins left="0.5" right="0.5" top="0.5" bottom="0.5" header="0.3" footer="0.3"/>
  <pageSetup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FF863-BC7A-4C0F-9423-94ADC0B81863}">
  <sheetPr>
    <pageSetUpPr fitToPage="1"/>
  </sheetPr>
  <dimension ref="B1:O37"/>
  <sheetViews>
    <sheetView showGridLines="0" showRowColHeaders="0" showRuler="0" zoomScaleNormal="100" workbookViewId="0">
      <selection activeCell="J6" sqref="J6"/>
    </sheetView>
  </sheetViews>
  <sheetFormatPr defaultColWidth="8.85546875" defaultRowHeight="15" x14ac:dyDescent="0.25"/>
  <cols>
    <col min="1" max="1" width="4.140625" customWidth="1"/>
    <col min="2" max="2" width="2.140625" customWidth="1"/>
    <col min="5" max="5" width="26.140625" customWidth="1"/>
    <col min="6" max="6" width="11.42578125" bestFit="1" customWidth="1"/>
    <col min="8" max="8" width="14.85546875" style="5" customWidth="1"/>
    <col min="9" max="9" width="4.7109375" customWidth="1"/>
    <col min="10" max="10" width="13.42578125" style="5" customWidth="1"/>
    <col min="11" max="11" width="4.7109375" customWidth="1"/>
    <col min="12" max="12" width="13.42578125" style="5" customWidth="1"/>
    <col min="13" max="13" width="4.7109375" style="5" customWidth="1"/>
    <col min="14" max="14" width="13.42578125" style="5" customWidth="1"/>
    <col min="15" max="15" width="4.140625" customWidth="1"/>
  </cols>
  <sheetData>
    <row r="1" spans="2:15" ht="17.25" customHeight="1" x14ac:dyDescent="0.25"/>
    <row r="2" spans="2:15" ht="47.25" customHeight="1" x14ac:dyDescent="0.25">
      <c r="F2" s="54" t="s">
        <v>48</v>
      </c>
      <c r="G2" s="54"/>
      <c r="H2" s="54"/>
      <c r="I2" s="54"/>
      <c r="J2" s="54"/>
      <c r="K2" s="54"/>
      <c r="L2" s="54"/>
      <c r="M2" s="54"/>
      <c r="N2" s="54"/>
      <c r="O2" s="54"/>
    </row>
    <row r="3" spans="2:15" ht="8.25" customHeight="1" x14ac:dyDescent="0.25">
      <c r="B3" s="19"/>
      <c r="C3" s="19"/>
      <c r="D3" s="19"/>
      <c r="E3" s="19"/>
      <c r="F3" s="19"/>
      <c r="G3" s="19"/>
      <c r="H3" s="20"/>
      <c r="I3" s="21"/>
      <c r="J3" s="21"/>
      <c r="K3" s="21"/>
      <c r="L3" s="21"/>
      <c r="M3" s="21"/>
      <c r="N3" s="21"/>
      <c r="O3" s="21"/>
    </row>
    <row r="4" spans="2:15" ht="6.75" customHeight="1" x14ac:dyDescent="0.25">
      <c r="B4" s="56"/>
      <c r="C4" s="56"/>
      <c r="D4" s="56"/>
      <c r="E4" s="56"/>
      <c r="F4" s="56"/>
      <c r="G4" s="56"/>
      <c r="H4" s="56"/>
      <c r="I4" s="56"/>
      <c r="J4" s="56"/>
      <c r="K4" s="56"/>
      <c r="L4" s="56"/>
      <c r="M4" s="56"/>
      <c r="N4" s="56"/>
      <c r="O4" s="56"/>
    </row>
    <row r="5" spans="2:15" ht="19.5" customHeight="1" x14ac:dyDescent="0.25">
      <c r="J5" s="39" t="s">
        <v>49</v>
      </c>
      <c r="L5" s="39" t="s">
        <v>50</v>
      </c>
      <c r="N5" s="39" t="s">
        <v>51</v>
      </c>
    </row>
    <row r="6" spans="2:15" ht="18" customHeight="1" x14ac:dyDescent="0.3">
      <c r="D6" s="6" t="s">
        <v>14</v>
      </c>
      <c r="E6" s="27"/>
      <c r="F6" s="27"/>
      <c r="G6" s="27"/>
      <c r="H6" s="27"/>
      <c r="I6" s="27"/>
      <c r="J6" s="38" t="s">
        <v>56</v>
      </c>
      <c r="L6" s="38" t="s">
        <v>56</v>
      </c>
      <c r="M6" s="22"/>
      <c r="N6" s="38" t="s">
        <v>56</v>
      </c>
      <c r="O6" s="27"/>
    </row>
    <row r="7" spans="2:15" ht="6" customHeight="1" x14ac:dyDescent="0.25"/>
    <row r="8" spans="2:15" ht="15.75" thickBot="1" x14ac:dyDescent="0.3">
      <c r="B8" s="1" t="s">
        <v>7</v>
      </c>
      <c r="C8" s="1"/>
      <c r="D8" s="2"/>
      <c r="E8" s="2"/>
      <c r="F8" s="2"/>
      <c r="G8" s="2"/>
      <c r="H8" s="4" t="s">
        <v>3</v>
      </c>
      <c r="I8" s="3"/>
      <c r="J8" s="4" t="s">
        <v>52</v>
      </c>
      <c r="K8" s="3"/>
      <c r="L8" s="4" t="s">
        <v>53</v>
      </c>
      <c r="M8" s="4"/>
      <c r="N8" s="4" t="s">
        <v>54</v>
      </c>
      <c r="O8" s="2"/>
    </row>
    <row r="9" spans="2:15" ht="9" customHeight="1" x14ac:dyDescent="0.25"/>
    <row r="10" spans="2:15" ht="21.75" customHeight="1" x14ac:dyDescent="0.25">
      <c r="B10" s="9" t="s">
        <v>1</v>
      </c>
      <c r="C10" s="9"/>
      <c r="D10" s="57"/>
      <c r="E10" s="57"/>
      <c r="F10" s="10"/>
      <c r="G10" s="10"/>
      <c r="H10" s="11">
        <f>J10+L10+N10</f>
        <v>0</v>
      </c>
      <c r="I10" s="10"/>
      <c r="J10" s="11">
        <f>VLOOKUP(J6, Data!A2:D22, 2, FALSE)</f>
        <v>0</v>
      </c>
      <c r="K10" s="10"/>
      <c r="L10" s="11">
        <f>VLOOKUP(L6, Data!A2:D22, 2, FALSE)</f>
        <v>0</v>
      </c>
      <c r="M10" s="11"/>
      <c r="N10" s="11">
        <f>VLOOKUP(N6, Data!A2:D22, 2, FALSE)</f>
        <v>0</v>
      </c>
      <c r="O10" s="10"/>
    </row>
    <row r="11" spans="2:15" ht="21.75" customHeight="1" x14ac:dyDescent="0.25">
      <c r="B11" s="37" t="s">
        <v>0</v>
      </c>
      <c r="C11" s="37"/>
    </row>
    <row r="12" spans="2:15" ht="21.75" customHeight="1" x14ac:dyDescent="0.25">
      <c r="B12" s="12" t="s">
        <v>2</v>
      </c>
      <c r="C12" s="12"/>
      <c r="D12" s="10"/>
      <c r="E12" s="10"/>
      <c r="F12" s="10"/>
      <c r="G12" s="10"/>
      <c r="H12" s="11">
        <f>J12+L12+N12</f>
        <v>0</v>
      </c>
      <c r="I12" s="10"/>
      <c r="J12" s="11">
        <f>VLOOKUP(J6, Data!A2:D22, 3, FALSE)</f>
        <v>0</v>
      </c>
      <c r="K12" s="10"/>
      <c r="L12" s="11">
        <f>VLOOKUP(L6, Data!A2:D22, 3, FALSE)</f>
        <v>0</v>
      </c>
      <c r="M12" s="11"/>
      <c r="N12" s="11">
        <f>VLOOKUP(N6, Data!A2:D22, 3, FALSE)</f>
        <v>0</v>
      </c>
      <c r="O12" s="10"/>
    </row>
    <row r="13" spans="2:15" ht="21.75" customHeight="1" x14ac:dyDescent="0.25">
      <c r="B13" s="33" t="s">
        <v>16</v>
      </c>
      <c r="C13" s="33"/>
      <c r="H13" s="5">
        <f>J13+L13+N13</f>
        <v>0</v>
      </c>
      <c r="J13" s="5">
        <f>VLOOKUP(J6, Data!A2:D22, 4, FALSE)</f>
        <v>0</v>
      </c>
      <c r="L13" s="5">
        <f>VLOOKUP(L6, Data!A2:D22, 4, FALSE)</f>
        <v>0</v>
      </c>
      <c r="N13" s="5">
        <f>VLOOKUP(N6, Data!A2:D22, 4, FALSE)</f>
        <v>0</v>
      </c>
    </row>
    <row r="14" spans="2:15" ht="21.75" customHeight="1" x14ac:dyDescent="0.25">
      <c r="B14" s="58" t="s">
        <v>41</v>
      </c>
      <c r="C14" s="58"/>
      <c r="D14" s="58"/>
      <c r="E14" s="59"/>
      <c r="F14" s="29"/>
      <c r="G14" s="10"/>
      <c r="H14" s="28">
        <f>J14+L14+N14</f>
        <v>0</v>
      </c>
      <c r="I14" s="10"/>
      <c r="J14" s="28">
        <f>IF(AND(F14="Yes", J6&lt;&gt;"not enrolled"), (VLOOKUP(F14, Data!A25:C26, 2, FALSE)), 0)</f>
        <v>0</v>
      </c>
      <c r="K14" s="10"/>
      <c r="L14" s="28">
        <v>0</v>
      </c>
      <c r="M14" s="28"/>
      <c r="N14" s="28">
        <f>IF(AND(F14="Yes", N6&lt;&gt;"not enrolled"), (VLOOKUP(F14, Data!A25:C26, 2, FALSE)), 0)</f>
        <v>0</v>
      </c>
      <c r="O14" s="10"/>
    </row>
    <row r="15" spans="2:15" ht="21.75" customHeight="1" x14ac:dyDescent="0.25">
      <c r="B15" s="60" t="s">
        <v>58</v>
      </c>
      <c r="C15" s="60"/>
      <c r="D15" s="60"/>
      <c r="E15" s="60"/>
      <c r="F15" s="46"/>
      <c r="G15" s="30"/>
      <c r="H15" s="31">
        <f>J15+L15+N15</f>
        <v>0</v>
      </c>
      <c r="I15" s="30"/>
      <c r="J15" s="45">
        <f>IF(AND(J6&lt;&gt;"select", J6&lt;&gt;"not enrolled",J6&lt;&gt;"4 credits",J6&lt;&gt;"5 credits",J6&lt;&gt;"6 credits",J6&lt;&gt;"7 credits"), 241, 0)</f>
        <v>0</v>
      </c>
      <c r="K15" s="30"/>
      <c r="L15" s="45">
        <f>IF(AND(L6&lt;&gt;"select", L6&lt;&gt;"not enrolled",L6&lt;&gt;"4 credits",L6&lt;&gt;"5 credits",L6&lt;&gt;"6 credits",L6&lt;&gt;"7 credits"), 241, 0)</f>
        <v>0</v>
      </c>
      <c r="M15" s="31"/>
      <c r="N15" s="45">
        <f>IF(AND(N6&lt;&gt;"select", N6&lt;&gt;"not enrolled",N6&lt;&gt;"4 credits",N6&lt;&gt;"5 credits",N6&lt;&gt;"6 credits",N6&lt;&gt;"7 credits"), 241, 0)</f>
        <v>0</v>
      </c>
      <c r="O15" s="30"/>
    </row>
    <row r="16" spans="2:15" ht="21.75" customHeight="1" x14ac:dyDescent="0.25">
      <c r="D16" s="7" t="s">
        <v>6</v>
      </c>
      <c r="H16" s="8">
        <f>SUM(H10, H12:H15)</f>
        <v>0</v>
      </c>
      <c r="J16" s="8">
        <f>SUM(J10,J12:J15)</f>
        <v>0</v>
      </c>
      <c r="L16" s="8">
        <f>SUM(L10,L12:L15)</f>
        <v>0</v>
      </c>
      <c r="M16" s="8"/>
      <c r="N16" s="8">
        <f>SUM(N10,N12:N15)</f>
        <v>0</v>
      </c>
    </row>
    <row r="17" spans="2:15" ht="24" customHeight="1" x14ac:dyDescent="0.25"/>
    <row r="18" spans="2:15" ht="15.75" thickBot="1" x14ac:dyDescent="0.3">
      <c r="B18" s="1" t="s">
        <v>10</v>
      </c>
      <c r="C18" s="1"/>
      <c r="D18" s="2"/>
      <c r="E18" s="2"/>
      <c r="F18" s="2"/>
      <c r="G18" s="2"/>
      <c r="H18" s="4" t="s">
        <v>3</v>
      </c>
      <c r="I18" s="3"/>
      <c r="J18" s="4" t="s">
        <v>52</v>
      </c>
      <c r="K18" s="3"/>
      <c r="L18" s="4" t="s">
        <v>53</v>
      </c>
      <c r="M18" s="4"/>
      <c r="N18" s="4" t="s">
        <v>54</v>
      </c>
      <c r="O18" s="2"/>
    </row>
    <row r="19" spans="2:15" ht="21.75" customHeight="1" x14ac:dyDescent="0.25">
      <c r="B19" t="s">
        <v>15</v>
      </c>
      <c r="H19" s="15"/>
      <c r="J19" s="5">
        <f>IF((AND(J6&lt;&gt;"not enrolled", L6&lt;&gt;"not enrolled", N6&lt;&gt;"not enrolled")), (H19/3), IF((AND(J6&lt;&gt;"not enrolled", L6&lt;&gt;"not enrolled", N6="not enrolled")), (H19/2), IF((AND(J6&lt;&gt;"not enrolled", L6="not enrolled", N6="not enrolled")), (H19/1), 0)))</f>
        <v>0</v>
      </c>
      <c r="L19" s="5">
        <f>IF((AND(J6&lt;&gt;"not enrolled", L6&lt;&gt;"not enrolled", N6&lt;&gt;"not enrolled")), (H19/3), IF((AND(J6&lt;&gt;"not enrolled", L6&lt;&gt;"not enrolled", N6="not enrolled")), (H19/2), IF((AND(J6="not enrolled", L6&lt;&gt;"not enrolled", N6&lt;&gt;"not enrolled")), (H19/2), 0)))</f>
        <v>0</v>
      </c>
      <c r="N19" s="5">
        <f>IF((AND(J6&lt;&gt;"not enrolled", L6&lt;&gt;"not enrolled", N6&lt;&gt;"not enrolled")), (H19/3), IF((AND(J6="not enrolled", L6&lt;&gt;"not enrolled", N6&lt;&gt;"not enrolled")), (H19/2), IF((AND(J6="not enrolled", L6="not enrolled", N6&lt;&gt;"not enrolled")), (H19), 0)))</f>
        <v>0</v>
      </c>
    </row>
    <row r="20" spans="2:15" ht="21.75" customHeight="1" x14ac:dyDescent="0.25">
      <c r="B20" s="10" t="s">
        <v>8</v>
      </c>
      <c r="C20" s="10"/>
      <c r="D20" s="10"/>
      <c r="E20" s="10"/>
      <c r="F20" s="10"/>
      <c r="G20" s="10"/>
      <c r="H20" s="16"/>
      <c r="I20" s="10"/>
      <c r="J20" s="11">
        <f>IF((AND(J6&lt;&gt;"not enrolled", L6&lt;&gt;"not enrolled", N6&lt;&gt;"not enrolled")), (H20/3), IF((AND(J6&lt;&gt;"not enrolled", L6&lt;&gt;"not enrolled", N6="not enrolled")), (H20/2), IF((AND(J6&lt;&gt;"not enrolled", L6="not enrolled", N6="not enrolled")), (H20/1), 0)))</f>
        <v>0</v>
      </c>
      <c r="K20" s="10"/>
      <c r="L20" s="11">
        <f>IF((AND(J6&lt;&gt;"not enrolled", L6&lt;&gt;"not enrolled", N6&lt;&gt;"not enrolled")), (H20/3), IF((AND(J6&lt;&gt;"not enrolled", L6&lt;&gt;"not enrolled", N6="not enrolled")), (H20/2), IF((AND(J6="not enrolled", L6&lt;&gt;"not enrolled", N6&lt;&gt;"not enrolled")), (H20/2), 0)))</f>
        <v>0</v>
      </c>
      <c r="M20" s="11"/>
      <c r="N20" s="11">
        <f>IF((AND(J6&lt;&gt;"not enrolled", L6&lt;&gt;"not enrolled", N6&lt;&gt;"not enrolled")), (H20/3), IF((AND(J6="not enrolled", L6&lt;&gt;"not enrolled", N6&lt;&gt;"not enrolled")), (H20/2), IF((AND(J6="not enrolled", L6="not enrolled", N6&lt;&gt;"not enrolled")), (H20), 0)))</f>
        <v>0</v>
      </c>
      <c r="O20" s="10"/>
    </row>
    <row r="21" spans="2:15" ht="21.75" customHeight="1" x14ac:dyDescent="0.25">
      <c r="B21" t="s">
        <v>60</v>
      </c>
      <c r="F21" s="17"/>
      <c r="H21" s="5">
        <f>SUM(J21,L21,N21)</f>
        <v>0</v>
      </c>
      <c r="J21" s="5">
        <f>IF((AND(J6&lt;&gt;"not enrolled", L6&lt;&gt;"not enrolled", N6&lt;&gt;"not enrolled")), ROUND(((F21-(F21*0.01057))/3),0), IF((AND(J6&lt;&gt;"not enrolled", L6&lt;&gt;"not enrolled", N6="not enrolled")), ROUND(((F21-(F21*0.01057))/2),0), IF((AND(J6&lt;&gt;"not enrolled", L6="not enrolled", N6="not enrolled")), ROUND(((F21-(F21*0.01057))/1),0), 0)))</f>
        <v>0</v>
      </c>
      <c r="L21" s="5">
        <f>IF((AND(J6&lt;&gt;"not enrolled", L6&lt;&gt;"not enrolled", N6&lt;&gt;"not enrolled")), ROUND(((F21-(F21*0.01057))/3),0), IF((AND(J6&lt;&gt;"not enrolled", L6&lt;&gt;"not enrolled", N6="not enrolled")), ROUND(((F21-(F21*0.01057))/2),0), IF((AND(J6="not enrolled", L6&lt;&gt;"not enrolled", N6&lt;&gt;"not enrolled")), ROUND(((F21-(F21*0.01057))/2),0), 0)))</f>
        <v>0</v>
      </c>
      <c r="N21" s="5">
        <f>IF((AND(J6&lt;&gt;"not enrolled", L6&lt;&gt;"not enrolled", N6&lt;&gt;"not enrolled")), ROUND(((F21-(F21*0.01057))/3),0), IF((AND(J6="not enrolled", L6&lt;&gt;"not enrolled", N6&lt;&gt;"not enrolled")), ROUND(((F21-(F21*0.01057))/2),0), IF((AND(J6="not enrolled", L6="not enrolled", N6&lt;&gt;"not enrolled")), ROUND(((F21-(F21*0.01057))/1),0), 0)))</f>
        <v>0</v>
      </c>
    </row>
    <row r="22" spans="2:15" ht="21.75" customHeight="1" x14ac:dyDescent="0.25">
      <c r="B22" s="10" t="s">
        <v>61</v>
      </c>
      <c r="C22" s="10"/>
      <c r="D22" s="10"/>
      <c r="E22" s="10"/>
      <c r="F22" s="17"/>
      <c r="G22" s="10"/>
      <c r="H22" s="11">
        <f>SUM(J22,L22,N22)</f>
        <v>0</v>
      </c>
      <c r="I22" s="10"/>
      <c r="J22" s="11">
        <f>IF((AND(J6&lt;&gt;"not enrolled", L6&lt;&gt;"not enrolled", N6&lt;&gt;"not enrolled")), ROUND(((F22-(F22*0.04228))/3),0), IF((AND(J6&lt;&gt;"not enrolled", L6&lt;&gt;"not enrolled", N6="not enrolled")), ROUND(((F22-(F22*0.04228))/2),0), IF((AND(J6&lt;&gt;"not enrolled", L6="not enrolled", N6="not enrolled")), ROUND(((F22-(F22*0.04228))/1),0), 0)))</f>
        <v>0</v>
      </c>
      <c r="K22" s="10"/>
      <c r="L22" s="11">
        <f>IF((AND(J6&lt;&gt;"not enrolled", L6&lt;&gt;"not enrolled", N6&lt;&gt;"not enrolled")), ROUND(((F22-(F22*0.04228))/3),0), IF((AND(J6&lt;&gt;"not enrolled", L6&lt;&gt;"not enrolled", N6="not enrolled")), ROUND(((F22-(F22*0.04228))/2),0), IF((AND(J6="not enrolled", L6&lt;&gt;"not enrolled", N6&lt;&gt;"not enrolled")), ROUND(((F22-(F22*0.04228))/2),0), 0)))</f>
        <v>0</v>
      </c>
      <c r="M22" s="11"/>
      <c r="N22" s="11">
        <f>IF((AND(J6&lt;&gt;"not enrolled", L6&lt;&gt;"not enrolled", N6&lt;&gt;"not enrolled")), ROUND(((F22-(F22*0.04228))/3),0), IF((AND(J6="not enrolled", L6&lt;&gt;"not enrolled", N6&lt;&gt;"not enrolled")), ROUND(((F22-(F22*0.04228))/2),0), IF((AND(J6="not enrolled", L6="not enrolled", N6&lt;&gt;"not enrolled")), ROUND(((F22-(F22*0.04228))/1),0), 0)))</f>
        <v>0</v>
      </c>
      <c r="O22" s="10"/>
    </row>
    <row r="23" spans="2:15" ht="21.75" customHeight="1" x14ac:dyDescent="0.25">
      <c r="B23" s="51" t="s">
        <v>18</v>
      </c>
      <c r="C23" s="51"/>
      <c r="D23" s="51"/>
      <c r="E23" s="51"/>
      <c r="F23" s="51"/>
      <c r="H23" s="16"/>
      <c r="J23" s="5">
        <f>IF((AND(J6&lt;&gt;"not enrolled", L6&lt;&gt;"not enrolled", N6&lt;&gt;"not enrolled")), (H23/3), IF((AND(J6&lt;&gt;"not enrolled", L6&lt;&gt;"not enrolled", N6="not enrolled")), (H23/2), IF((AND(J6&lt;&gt;"not enrolled", L6="not enrolled", N6="not enrolled")), (H23/1), 0)))</f>
        <v>0</v>
      </c>
      <c r="L23" s="5">
        <f>IF((AND(J6&lt;&gt;"not enrolled", L6&lt;&gt;"not enrolled", N6&lt;&gt;"not enrolled")), (H23/3), IF((AND(J6&lt;&gt;"not enrolled", L6&lt;&gt;"not enrolled", N6="not enrolled")), (H23/2), IF((AND(J6="not enrolled", L6&lt;&gt;"not enrolled", N6&lt;&gt;"not enrolled")), (H23/2), 0)))</f>
        <v>0</v>
      </c>
      <c r="N23" s="5">
        <f>IF((AND(J6&lt;&gt;"not enrolled", L6&lt;&gt;"not enrolled", N6&lt;&gt;"not enrolled")), (H23/3), IF((AND(J6="not enrolled", L6&lt;&gt;"not enrolled", N6&lt;&gt;"not enrolled")), (H23/2), IF((AND(J6="not enrolled", L6="not enrolled", N6&lt;&gt;"not enrolled")), (H23), 0)))</f>
        <v>0</v>
      </c>
    </row>
    <row r="24" spans="2:15" ht="21.75" customHeight="1" x14ac:dyDescent="0.25">
      <c r="B24" s="52" t="s">
        <v>19</v>
      </c>
      <c r="C24" s="52"/>
      <c r="D24" s="52"/>
      <c r="E24" s="52"/>
      <c r="F24" s="52"/>
      <c r="G24" s="52"/>
      <c r="H24" s="26">
        <f>J24+L24+N24</f>
        <v>0</v>
      </c>
      <c r="I24" s="25"/>
      <c r="J24" s="18"/>
      <c r="K24" s="25"/>
      <c r="L24" s="18"/>
      <c r="M24" s="32"/>
      <c r="N24" s="42"/>
      <c r="O24" s="25"/>
    </row>
    <row r="25" spans="2:15" ht="21.75" customHeight="1" x14ac:dyDescent="0.25">
      <c r="D25" s="7" t="s">
        <v>9</v>
      </c>
      <c r="H25" s="5">
        <f>SUM(H19:H24)</f>
        <v>0</v>
      </c>
      <c r="J25" s="5">
        <f>SUM(J19:J24)</f>
        <v>0</v>
      </c>
      <c r="L25" s="5">
        <f>SUM(L19:L23,L24)</f>
        <v>0</v>
      </c>
      <c r="N25" s="5">
        <f>SUM(N19:N23,N24)</f>
        <v>0</v>
      </c>
    </row>
    <row r="26" spans="2:15" ht="15.75" thickBot="1" x14ac:dyDescent="0.3"/>
    <row r="27" spans="2:15" ht="21.75" customHeight="1" thickTop="1" thickBot="1" x14ac:dyDescent="0.35">
      <c r="B27" s="14" t="s">
        <v>11</v>
      </c>
      <c r="C27" s="14"/>
      <c r="D27" s="13"/>
      <c r="E27" s="13"/>
      <c r="F27" s="13"/>
      <c r="G27" s="13"/>
      <c r="H27" s="23">
        <f>H16-H25</f>
        <v>0</v>
      </c>
      <c r="I27" s="24"/>
      <c r="J27" s="23">
        <f>J16-J25</f>
        <v>0</v>
      </c>
      <c r="K27" s="24"/>
      <c r="L27" s="23">
        <f>L16-L25</f>
        <v>0</v>
      </c>
      <c r="M27" s="23"/>
      <c r="N27" s="23">
        <f>N16-N25</f>
        <v>0</v>
      </c>
      <c r="O27" s="13"/>
    </row>
    <row r="28" spans="2:15" ht="15.75" thickTop="1" x14ac:dyDescent="0.25"/>
    <row r="29" spans="2:15" x14ac:dyDescent="0.25">
      <c r="B29" s="7" t="s">
        <v>12</v>
      </c>
      <c r="C29" s="7"/>
    </row>
    <row r="30" spans="2:15" ht="31.5" customHeight="1" x14ac:dyDescent="0.25">
      <c r="B30" s="44">
        <v>1</v>
      </c>
      <c r="C30" s="55" t="s">
        <v>59</v>
      </c>
      <c r="D30" s="55"/>
      <c r="E30" s="55"/>
      <c r="F30" s="55"/>
      <c r="G30" s="55"/>
      <c r="H30" s="55"/>
      <c r="I30" s="55"/>
      <c r="J30" s="55"/>
      <c r="K30" s="55"/>
      <c r="L30" s="55"/>
      <c r="M30" s="55"/>
      <c r="N30" s="55"/>
      <c r="O30" s="55"/>
    </row>
    <row r="31" spans="2:15" ht="18" customHeight="1" x14ac:dyDescent="0.25">
      <c r="B31" s="41">
        <v>2</v>
      </c>
      <c r="C31" t="s">
        <v>42</v>
      </c>
      <c r="H31"/>
      <c r="J31"/>
      <c r="L31"/>
      <c r="M31"/>
      <c r="N31"/>
    </row>
    <row r="32" spans="2:15" ht="30.75" customHeight="1" x14ac:dyDescent="0.25">
      <c r="B32" s="40">
        <v>3</v>
      </c>
      <c r="C32" s="53" t="s">
        <v>62</v>
      </c>
      <c r="D32" s="53"/>
      <c r="E32" s="53"/>
      <c r="F32" s="53"/>
      <c r="G32" s="53"/>
      <c r="H32" s="53"/>
      <c r="I32" s="53"/>
      <c r="J32" s="53"/>
      <c r="K32" s="53"/>
      <c r="L32" s="53"/>
      <c r="M32" s="53"/>
      <c r="N32" s="53"/>
      <c r="O32" s="53"/>
    </row>
    <row r="33" spans="2:15" ht="31.5" customHeight="1" x14ac:dyDescent="0.25">
      <c r="B33" s="40">
        <v>4</v>
      </c>
      <c r="C33" s="53" t="s">
        <v>65</v>
      </c>
      <c r="D33" s="53"/>
      <c r="E33" s="53"/>
      <c r="F33" s="53"/>
      <c r="G33" s="53"/>
      <c r="H33" s="53"/>
      <c r="I33" s="53"/>
      <c r="J33" s="53"/>
      <c r="K33" s="53"/>
      <c r="L33" s="53"/>
      <c r="M33" s="53"/>
      <c r="N33" s="53"/>
      <c r="O33" s="53"/>
    </row>
    <row r="34" spans="2:15" ht="46.5" customHeight="1" x14ac:dyDescent="0.25">
      <c r="B34" s="40">
        <v>5</v>
      </c>
      <c r="C34" s="53" t="s">
        <v>45</v>
      </c>
      <c r="D34" s="53"/>
      <c r="E34" s="53"/>
      <c r="F34" s="53"/>
      <c r="G34" s="53"/>
      <c r="H34" s="53"/>
      <c r="I34" s="53"/>
      <c r="J34" s="53"/>
      <c r="K34" s="53"/>
      <c r="L34" s="53"/>
      <c r="M34" s="53"/>
      <c r="N34" s="53"/>
      <c r="O34" s="53"/>
    </row>
    <row r="35" spans="2:15" ht="21.75" customHeight="1" x14ac:dyDescent="0.25"/>
    <row r="37" spans="2:15" x14ac:dyDescent="0.25">
      <c r="B37" s="47" t="s">
        <v>13</v>
      </c>
      <c r="C37" s="47"/>
      <c r="D37" s="47"/>
      <c r="E37" s="47"/>
      <c r="F37" s="47"/>
      <c r="G37" s="47"/>
      <c r="H37" s="47"/>
      <c r="I37" s="47"/>
      <c r="J37" s="47"/>
      <c r="K37" s="47"/>
      <c r="L37" s="47"/>
      <c r="M37" s="47"/>
      <c r="N37" s="47"/>
      <c r="O37" s="47"/>
    </row>
  </sheetData>
  <sheetProtection algorithmName="SHA-512" hashValue="ld3jqCK6mVSai56fAlrA5FuwHuK6hcfuPDerhYtoXRGQVC3MofbGUJJ4HGQqBNiLiZAqt8BlSLVFNvAO5AvMbw==" saltValue="HhnFxAPWeKEHn6i8IWmirQ==" spinCount="100000" sheet="1" objects="1" scenarios="1" selectLockedCells="1"/>
  <mergeCells count="12">
    <mergeCell ref="B23:F23"/>
    <mergeCell ref="B24:G24"/>
    <mergeCell ref="C34:O34"/>
    <mergeCell ref="B37:O37"/>
    <mergeCell ref="F2:O2"/>
    <mergeCell ref="C30:O30"/>
    <mergeCell ref="B4:O4"/>
    <mergeCell ref="D10:E10"/>
    <mergeCell ref="B14:E14"/>
    <mergeCell ref="B15:E15"/>
    <mergeCell ref="C32:O32"/>
    <mergeCell ref="C33:O33"/>
  </mergeCells>
  <hyperlinks>
    <hyperlink ref="B14" r:id="rId1" display="Will you enroll in DU's health insurance plan?" xr:uid="{CB3F1BC2-D02F-4A89-B25F-2CDE517198BE}"/>
    <hyperlink ref="B15" r:id="rId2" display="Will you use DU Health &amp; Counseling Services? " xr:uid="{D1A6C408-5009-4856-9A0A-380D221BB1E8}"/>
  </hyperlinks>
  <pageMargins left="0.5" right="0.5" top="0.5" bottom="0.5" header="0.3" footer="0.3"/>
  <pageSetup scale="73"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45E65437-21A5-47B2-ABD7-9D191B5F400F}">
          <x14:formula1>
            <xm:f>Data!$A$25:$A$26</xm:f>
          </x14:formula1>
          <xm:sqref>F14:F15</xm:sqref>
        </x14:dataValidation>
        <x14:dataValidation type="list" allowBlank="1" showInputMessage="1" showErrorMessage="1" xr:uid="{FEBCCE70-86F9-4A24-BEBF-14A4F26080BC}">
          <x14:formula1>
            <xm:f>Data!$A$2:$A$22</xm:f>
          </x14:formula1>
          <xm:sqref>N6 J6 L6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6F1B0-ED0A-4F49-9434-270536B0F43F}">
  <sheetPr>
    <pageSetUpPr fitToPage="1"/>
  </sheetPr>
  <dimension ref="B1:O37"/>
  <sheetViews>
    <sheetView showGridLines="0" showRowColHeaders="0" showRuler="0" zoomScaleNormal="100" workbookViewId="0">
      <selection activeCell="J6" sqref="J6"/>
    </sheetView>
  </sheetViews>
  <sheetFormatPr defaultColWidth="8.85546875" defaultRowHeight="15" x14ac:dyDescent="0.25"/>
  <cols>
    <col min="1" max="1" width="4.140625" customWidth="1"/>
    <col min="2" max="2" width="2.140625" customWidth="1"/>
    <col min="5" max="5" width="26.140625" customWidth="1"/>
    <col min="6" max="6" width="11.42578125" bestFit="1" customWidth="1"/>
    <col min="8" max="8" width="14.85546875" style="5" customWidth="1"/>
    <col min="9" max="9" width="4.7109375" customWidth="1"/>
    <col min="10" max="10" width="13.42578125" style="5" customWidth="1"/>
    <col min="11" max="11" width="4.7109375" customWidth="1"/>
    <col min="12" max="12" width="13.42578125" style="5" customWidth="1"/>
    <col min="13" max="13" width="4.7109375" style="5" customWidth="1"/>
    <col min="14" max="14" width="13.42578125" style="5" customWidth="1"/>
    <col min="15" max="15" width="4.140625" customWidth="1"/>
  </cols>
  <sheetData>
    <row r="1" spans="2:15" ht="17.25" customHeight="1" x14ac:dyDescent="0.25"/>
    <row r="2" spans="2:15" ht="47.25" customHeight="1" x14ac:dyDescent="0.25">
      <c r="F2" s="54" t="s">
        <v>63</v>
      </c>
      <c r="G2" s="54"/>
      <c r="H2" s="54"/>
      <c r="I2" s="54"/>
      <c r="J2" s="54"/>
      <c r="K2" s="54"/>
      <c r="L2" s="54"/>
      <c r="M2" s="54"/>
      <c r="N2" s="54"/>
      <c r="O2" s="54"/>
    </row>
    <row r="3" spans="2:15" ht="8.25" customHeight="1" x14ac:dyDescent="0.25">
      <c r="B3" s="19"/>
      <c r="C3" s="19"/>
      <c r="D3" s="19"/>
      <c r="E3" s="19"/>
      <c r="F3" s="19"/>
      <c r="G3" s="19"/>
      <c r="H3" s="20"/>
      <c r="I3" s="21"/>
      <c r="J3" s="21"/>
      <c r="K3" s="21"/>
      <c r="L3" s="21"/>
      <c r="M3" s="21"/>
      <c r="N3" s="21"/>
      <c r="O3" s="21"/>
    </row>
    <row r="4" spans="2:15" ht="6.75" customHeight="1" x14ac:dyDescent="0.25">
      <c r="B4" s="56"/>
      <c r="C4" s="56"/>
      <c r="D4" s="56"/>
      <c r="E4" s="56"/>
      <c r="F4" s="56"/>
      <c r="G4" s="56"/>
      <c r="H4" s="56"/>
      <c r="I4" s="56"/>
      <c r="J4" s="56"/>
      <c r="K4" s="56"/>
      <c r="L4" s="56"/>
      <c r="M4" s="56"/>
      <c r="N4" s="56"/>
      <c r="O4" s="56"/>
    </row>
    <row r="5" spans="2:15" ht="19.5" customHeight="1" x14ac:dyDescent="0.25">
      <c r="J5" s="39" t="s">
        <v>49</v>
      </c>
      <c r="L5" s="39" t="s">
        <v>50</v>
      </c>
      <c r="N5" s="39" t="s">
        <v>51</v>
      </c>
    </row>
    <row r="6" spans="2:15" ht="18" customHeight="1" x14ac:dyDescent="0.3">
      <c r="D6" s="6" t="s">
        <v>14</v>
      </c>
      <c r="E6" s="27"/>
      <c r="F6" s="27"/>
      <c r="G6" s="27"/>
      <c r="H6" s="27"/>
      <c r="I6" s="27"/>
      <c r="J6" s="38" t="s">
        <v>56</v>
      </c>
      <c r="L6" s="38" t="s">
        <v>56</v>
      </c>
      <c r="M6" s="22"/>
      <c r="N6" s="38" t="s">
        <v>56</v>
      </c>
      <c r="O6" s="27"/>
    </row>
    <row r="7" spans="2:15" ht="6" customHeight="1" x14ac:dyDescent="0.25"/>
    <row r="8" spans="2:15" ht="15.75" thickBot="1" x14ac:dyDescent="0.3">
      <c r="B8" s="1" t="s">
        <v>7</v>
      </c>
      <c r="C8" s="1"/>
      <c r="D8" s="2"/>
      <c r="E8" s="2"/>
      <c r="F8" s="2"/>
      <c r="G8" s="2"/>
      <c r="H8" s="4" t="s">
        <v>3</v>
      </c>
      <c r="I8" s="3"/>
      <c r="J8" s="4" t="s">
        <v>52</v>
      </c>
      <c r="K8" s="3"/>
      <c r="L8" s="4" t="s">
        <v>53</v>
      </c>
      <c r="M8" s="4"/>
      <c r="N8" s="4" t="s">
        <v>54</v>
      </c>
      <c r="O8" s="2"/>
    </row>
    <row r="9" spans="2:15" ht="9" customHeight="1" x14ac:dyDescent="0.25"/>
    <row r="10" spans="2:15" ht="21.75" customHeight="1" x14ac:dyDescent="0.25">
      <c r="B10" s="9" t="s">
        <v>1</v>
      </c>
      <c r="C10" s="9"/>
      <c r="D10" s="57"/>
      <c r="E10" s="57"/>
      <c r="F10" s="10"/>
      <c r="G10" s="10"/>
      <c r="H10" s="11">
        <f>J10+L10+N10</f>
        <v>0</v>
      </c>
      <c r="I10" s="10"/>
      <c r="J10" s="11">
        <f>VLOOKUP(J6, Data!F2:I22, 2, FALSE)</f>
        <v>0</v>
      </c>
      <c r="K10" s="10"/>
      <c r="L10" s="11">
        <f>VLOOKUP(L6, Data!F2:I22, 2, FALSE)</f>
        <v>0</v>
      </c>
      <c r="M10" s="11"/>
      <c r="N10" s="11">
        <f>VLOOKUP(N6, Data!F2:I22, 2, FALSE)</f>
        <v>0</v>
      </c>
      <c r="O10" s="10"/>
    </row>
    <row r="11" spans="2:15" ht="21.75" customHeight="1" x14ac:dyDescent="0.25">
      <c r="B11" s="37" t="s">
        <v>0</v>
      </c>
      <c r="C11" s="37"/>
    </row>
    <row r="12" spans="2:15" ht="21.75" customHeight="1" x14ac:dyDescent="0.25">
      <c r="B12" s="12" t="s">
        <v>2</v>
      </c>
      <c r="C12" s="12"/>
      <c r="D12" s="10"/>
      <c r="E12" s="10"/>
      <c r="F12" s="10"/>
      <c r="G12" s="10"/>
      <c r="H12" s="11">
        <f>J12+L12+N12</f>
        <v>0</v>
      </c>
      <c r="I12" s="10"/>
      <c r="J12" s="11">
        <f>VLOOKUP(J6, Data!A2:D22, 3, FALSE)</f>
        <v>0</v>
      </c>
      <c r="K12" s="10"/>
      <c r="L12" s="11">
        <f>VLOOKUP(L6, Data!A2:D22, 3, FALSE)</f>
        <v>0</v>
      </c>
      <c r="M12" s="11"/>
      <c r="N12" s="11">
        <f>VLOOKUP(N6, Data!A2:D22, 3, FALSE)</f>
        <v>0</v>
      </c>
      <c r="O12" s="10"/>
    </row>
    <row r="13" spans="2:15" ht="21.75" customHeight="1" x14ac:dyDescent="0.25">
      <c r="B13" s="33" t="s">
        <v>16</v>
      </c>
      <c r="C13" s="33"/>
      <c r="H13" s="5">
        <f>J13+L13+N13</f>
        <v>0</v>
      </c>
      <c r="J13" s="5">
        <f>VLOOKUP(J6, Data!F2:I22, 4, FALSE)</f>
        <v>0</v>
      </c>
      <c r="L13" s="5">
        <f>VLOOKUP(L6, Data!F2:I22, 4, FALSE)</f>
        <v>0</v>
      </c>
      <c r="N13" s="5">
        <f>VLOOKUP(N6, Data!F2:I22, 4, FALSE)</f>
        <v>0</v>
      </c>
    </row>
    <row r="14" spans="2:15" ht="21.75" customHeight="1" x14ac:dyDescent="0.25">
      <c r="B14" s="58" t="s">
        <v>41</v>
      </c>
      <c r="C14" s="58"/>
      <c r="D14" s="58"/>
      <c r="E14" s="59"/>
      <c r="F14" s="29"/>
      <c r="G14" s="10"/>
      <c r="H14" s="28">
        <f>J14+L14+N14</f>
        <v>0</v>
      </c>
      <c r="I14" s="10"/>
      <c r="J14" s="28">
        <f>IF(AND(F14="Yes", J6&lt;&gt;"not enrolled"), (VLOOKUP(F14, Data!A25:C26, 2, FALSE)), 0)</f>
        <v>0</v>
      </c>
      <c r="K14" s="10"/>
      <c r="L14" s="28">
        <v>0</v>
      </c>
      <c r="M14" s="28"/>
      <c r="N14" s="28">
        <f>IF(AND(F14="Yes", N6&lt;&gt;"not enrolled"), (VLOOKUP(F14, Data!A25:C26, 2, FALSE)), 0)</f>
        <v>0</v>
      </c>
      <c r="O14" s="10"/>
    </row>
    <row r="15" spans="2:15" ht="21.75" customHeight="1" x14ac:dyDescent="0.25">
      <c r="B15" s="60" t="s">
        <v>58</v>
      </c>
      <c r="C15" s="60"/>
      <c r="D15" s="60"/>
      <c r="E15" s="60"/>
      <c r="F15" s="46"/>
      <c r="G15" s="30"/>
      <c r="H15" s="31">
        <f>J15+L15+N15</f>
        <v>0</v>
      </c>
      <c r="I15" s="30"/>
      <c r="J15" s="45">
        <f>IF(AND(J6&lt;&gt;"select", J6&lt;&gt;"not enrolled",J6&lt;&gt;"4 credits",J6&lt;&gt;"5 credits",J6&lt;&gt;"6 credits",J6&lt;&gt;"7 credits"), 241, 0)</f>
        <v>0</v>
      </c>
      <c r="K15" s="30"/>
      <c r="L15" s="45">
        <f>IF(AND(L6&lt;&gt;"select", L6&lt;&gt;"not enrolled",L6&lt;&gt;"4 credits",L6&lt;&gt;"5 credits",L6&lt;&gt;"6 credits",L6&lt;&gt;"7 credits"), 241, 0)</f>
        <v>0</v>
      </c>
      <c r="M15" s="31"/>
      <c r="N15" s="45">
        <f>IF(AND(N6&lt;&gt;"select", N6&lt;&gt;"not enrolled",N6&lt;&gt;"4 credits",N6&lt;&gt;"5 credits",N6&lt;&gt;"6 credits",N6&lt;&gt;"7 credits"), 241, 0)</f>
        <v>0</v>
      </c>
      <c r="O15" s="30"/>
    </row>
    <row r="16" spans="2:15" ht="21.75" customHeight="1" x14ac:dyDescent="0.25">
      <c r="D16" s="7" t="s">
        <v>6</v>
      </c>
      <c r="H16" s="8">
        <f>SUM(H10, H12:H15)</f>
        <v>0</v>
      </c>
      <c r="J16" s="8">
        <f>SUM(J10,J12:J15)</f>
        <v>0</v>
      </c>
      <c r="L16" s="8">
        <f>SUM(L10,L12:L15)</f>
        <v>0</v>
      </c>
      <c r="M16" s="8"/>
      <c r="N16" s="8">
        <f>SUM(N10,N12:N15)</f>
        <v>0</v>
      </c>
    </row>
    <row r="17" spans="2:15" ht="24" customHeight="1" x14ac:dyDescent="0.25"/>
    <row r="18" spans="2:15" ht="15.75" thickBot="1" x14ac:dyDescent="0.3">
      <c r="B18" s="1" t="s">
        <v>10</v>
      </c>
      <c r="C18" s="1"/>
      <c r="D18" s="2"/>
      <c r="E18" s="2"/>
      <c r="F18" s="2"/>
      <c r="G18" s="2"/>
      <c r="H18" s="4" t="s">
        <v>3</v>
      </c>
      <c r="I18" s="3"/>
      <c r="J18" s="4" t="s">
        <v>52</v>
      </c>
      <c r="K18" s="3"/>
      <c r="L18" s="4" t="s">
        <v>53</v>
      </c>
      <c r="M18" s="4"/>
      <c r="N18" s="4" t="s">
        <v>54</v>
      </c>
      <c r="O18" s="2"/>
    </row>
    <row r="19" spans="2:15" ht="21.75" customHeight="1" x14ac:dyDescent="0.25">
      <c r="B19" t="s">
        <v>15</v>
      </c>
      <c r="H19" s="15"/>
      <c r="J19" s="5">
        <f>IF((AND(J6&lt;&gt;"not enrolled", L6&lt;&gt;"not enrolled", N6&lt;&gt;"not enrolled")), (H19/3), IF((AND(J6&lt;&gt;"not enrolled", L6&lt;&gt;"not enrolled", N6="not enrolled")), (H19/2), IF((AND(J6&lt;&gt;"not enrolled", L6="not enrolled", N6="not enrolled")), (H19/1), 0)))</f>
        <v>0</v>
      </c>
      <c r="L19" s="5">
        <f>IF((AND(J6&lt;&gt;"not enrolled", L6&lt;&gt;"not enrolled", N6&lt;&gt;"not enrolled")), (H19/3), IF((AND(J6&lt;&gt;"not enrolled", L6&lt;&gt;"not enrolled", N6="not enrolled")), (H19/2), IF((AND(J6="not enrolled", L6&lt;&gt;"not enrolled", N6&lt;&gt;"not enrolled")), (H19/2), 0)))</f>
        <v>0</v>
      </c>
      <c r="N19" s="5">
        <f>IF((AND(J6&lt;&gt;"not enrolled", L6&lt;&gt;"not enrolled", N6&lt;&gt;"not enrolled")), (H19/3), IF((AND(J6="not enrolled", L6&lt;&gt;"not enrolled", N6&lt;&gt;"not enrolled")), (H19/2), IF((AND(J6="not enrolled", L6="not enrolled", N6&lt;&gt;"not enrolled")), (H19), 0)))</f>
        <v>0</v>
      </c>
    </row>
    <row r="20" spans="2:15" ht="21.75" customHeight="1" x14ac:dyDescent="0.25">
      <c r="B20" s="10" t="s">
        <v>8</v>
      </c>
      <c r="C20" s="10"/>
      <c r="D20" s="10"/>
      <c r="E20" s="10"/>
      <c r="F20" s="10"/>
      <c r="G20" s="10"/>
      <c r="H20" s="16"/>
      <c r="I20" s="10"/>
      <c r="J20" s="11">
        <f>IF((AND(J6&lt;&gt;"not enrolled", L6&lt;&gt;"not enrolled", N6&lt;&gt;"not enrolled")), (H20/3), IF((AND(J6&lt;&gt;"not enrolled", L6&lt;&gt;"not enrolled", N6="not enrolled")), (H20/2), IF((AND(J6&lt;&gt;"not enrolled", L6="not enrolled", N6="not enrolled")), (H20/1), 0)))</f>
        <v>0</v>
      </c>
      <c r="K20" s="10"/>
      <c r="L20" s="11">
        <f>IF((AND(J6&lt;&gt;"not enrolled", L6&lt;&gt;"not enrolled", N6&lt;&gt;"not enrolled")), (H20/3), IF((AND(J6&lt;&gt;"not enrolled", L6&lt;&gt;"not enrolled", N6="not enrolled")), (H20/2), IF((AND(J6="not enrolled", L6&lt;&gt;"not enrolled", N6&lt;&gt;"not enrolled")), (H20/2), 0)))</f>
        <v>0</v>
      </c>
      <c r="M20" s="11"/>
      <c r="N20" s="11">
        <f>IF((AND(J6&lt;&gt;"not enrolled", L6&lt;&gt;"not enrolled", N6&lt;&gt;"not enrolled")), (H20/3), IF((AND(J6="not enrolled", L6&lt;&gt;"not enrolled", N6&lt;&gt;"not enrolled")), (H20/2), IF((AND(J6="not enrolled", L6="not enrolled", N6&lt;&gt;"not enrolled")), (H20), 0)))</f>
        <v>0</v>
      </c>
      <c r="O20" s="10"/>
    </row>
    <row r="21" spans="2:15" ht="21.75" customHeight="1" x14ac:dyDescent="0.25">
      <c r="B21" t="s">
        <v>60</v>
      </c>
      <c r="F21" s="17"/>
      <c r="H21" s="5">
        <f>SUM(J21,L21,N21)</f>
        <v>0</v>
      </c>
      <c r="J21" s="5">
        <f>IF((AND(J6&lt;&gt;"not enrolled", L6&lt;&gt;"not enrolled", N6&lt;&gt;"not enrolled")), ROUND(((F21-(F21*0.01057))/3),0), IF((AND(J6&lt;&gt;"not enrolled", L6&lt;&gt;"not enrolled", N6="not enrolled")), ROUND(((F21-(F21*0.01057))/2),0), IF((AND(J6&lt;&gt;"not enrolled", L6="not enrolled", N6="not enrolled")), ROUND(((F21-(F21*0.01057))/1),0), 0)))</f>
        <v>0</v>
      </c>
      <c r="L21" s="5">
        <f>IF((AND(J6&lt;&gt;"not enrolled", L6&lt;&gt;"not enrolled", N6&lt;&gt;"not enrolled")), ROUND(((F21-(F21*0.01057))/3),0), IF((AND(J6&lt;&gt;"not enrolled", L6&lt;&gt;"not enrolled", N6="not enrolled")), ROUND(((F21-(F21*0.01057))/2),0), IF((AND(J6="not enrolled", L6&lt;&gt;"not enrolled", N6&lt;&gt;"not enrolled")), ROUND(((F21-(F21*0.01057))/2),0), 0)))</f>
        <v>0</v>
      </c>
      <c r="N21" s="5">
        <f>IF((AND(J6&lt;&gt;"not enrolled", L6&lt;&gt;"not enrolled", N6&lt;&gt;"not enrolled")), ROUND(((F21-(F21*0.01057))/3),0), IF((AND(J6="not enrolled", L6&lt;&gt;"not enrolled", N6&lt;&gt;"not enrolled")), ROUND(((F21-(F21*0.01057))/2),0), IF((AND(J6="not enrolled", L6="not enrolled", N6&lt;&gt;"not enrolled")), ROUND(((F21-(F21*0.01057))/1),0), 0)))</f>
        <v>0</v>
      </c>
    </row>
    <row r="22" spans="2:15" ht="21.75" customHeight="1" x14ac:dyDescent="0.25">
      <c r="B22" s="10" t="s">
        <v>61</v>
      </c>
      <c r="C22" s="10"/>
      <c r="D22" s="10"/>
      <c r="E22" s="10"/>
      <c r="F22" s="17"/>
      <c r="G22" s="10"/>
      <c r="H22" s="11">
        <f>SUM(J22,L22,N22)</f>
        <v>0</v>
      </c>
      <c r="I22" s="10"/>
      <c r="J22" s="11">
        <f>IF((AND(J6&lt;&gt;"not enrolled", L6&lt;&gt;"not enrolled", N6&lt;&gt;"not enrolled")), ROUND(((F22-(F22*0.04228))/3),0), IF((AND(J6&lt;&gt;"not enrolled", L6&lt;&gt;"not enrolled", N6="not enrolled")), ROUND(((F22-(F22*0.04228))/2),0), IF((AND(J6&lt;&gt;"not enrolled", L6="not enrolled", N6="not enrolled")), ROUND(((F22-(F22*0.04228))/1),0), 0)))</f>
        <v>0</v>
      </c>
      <c r="K22" s="10"/>
      <c r="L22" s="11">
        <f>IF((AND(J6&lt;&gt;"not enrolled", L6&lt;&gt;"not enrolled", N6&lt;&gt;"not enrolled")), ROUND(((F22-(F22*0.04228))/3),0), IF((AND(J6&lt;&gt;"not enrolled", L6&lt;&gt;"not enrolled", N6="not enrolled")), ROUND(((F22-(F22*0.04228))/2),0), IF((AND(J6="not enrolled", L6&lt;&gt;"not enrolled", N6&lt;&gt;"not enrolled")), ROUND(((F22-(F22*0.04228))/2),0), 0)))</f>
        <v>0</v>
      </c>
      <c r="M22" s="11"/>
      <c r="N22" s="11">
        <f>IF((AND(J6&lt;&gt;"not enrolled", L6&lt;&gt;"not enrolled", N6&lt;&gt;"not enrolled")), ROUND(((F22-(F22*0.04228))/3),0), IF((AND(J6="not enrolled", L6&lt;&gt;"not enrolled", N6&lt;&gt;"not enrolled")), ROUND(((F22-(F22*0.04228))/2),0), IF((AND(J6="not enrolled", L6="not enrolled", N6&lt;&gt;"not enrolled")), ROUND(((F22-(F22*0.04228))/1),0), 0)))</f>
        <v>0</v>
      </c>
      <c r="O22" s="10"/>
    </row>
    <row r="23" spans="2:15" ht="21.75" customHeight="1" x14ac:dyDescent="0.25">
      <c r="B23" s="51" t="s">
        <v>18</v>
      </c>
      <c r="C23" s="51"/>
      <c r="D23" s="51"/>
      <c r="E23" s="51"/>
      <c r="F23" s="51"/>
      <c r="H23" s="16"/>
      <c r="J23" s="5">
        <f>IF((AND(J6&lt;&gt;"not enrolled", L6&lt;&gt;"not enrolled", N6&lt;&gt;"not enrolled")), (H23/3), IF((AND(J6&lt;&gt;"not enrolled", L6&lt;&gt;"not enrolled", N6="not enrolled")), (H23/2), IF((AND(J6&lt;&gt;"not enrolled", L6="not enrolled", N6="not enrolled")), (H23/1), 0)))</f>
        <v>0</v>
      </c>
      <c r="L23" s="5">
        <f>IF((AND(J6&lt;&gt;"not enrolled", L6&lt;&gt;"not enrolled", N6&lt;&gt;"not enrolled")), (H23/3), IF((AND(J6&lt;&gt;"not enrolled", L6&lt;&gt;"not enrolled", N6="not enrolled")), (H23/2), IF((AND(J6="not enrolled", L6&lt;&gt;"not enrolled", N6&lt;&gt;"not enrolled")), (H23/2), 0)))</f>
        <v>0</v>
      </c>
      <c r="N23" s="5">
        <f>IF((AND(J6&lt;&gt;"not enrolled", L6&lt;&gt;"not enrolled", N6&lt;&gt;"not enrolled")), (H23/3), IF((AND(J6="not enrolled", L6&lt;&gt;"not enrolled", N6&lt;&gt;"not enrolled")), (H23/2), IF((AND(J6="not enrolled", L6="not enrolled", N6&lt;&gt;"not enrolled")), (H23), 0)))</f>
        <v>0</v>
      </c>
    </row>
    <row r="24" spans="2:15" ht="21.75" customHeight="1" x14ac:dyDescent="0.25">
      <c r="B24" s="52" t="s">
        <v>19</v>
      </c>
      <c r="C24" s="52"/>
      <c r="D24" s="52"/>
      <c r="E24" s="52"/>
      <c r="F24" s="52"/>
      <c r="G24" s="52"/>
      <c r="H24" s="26">
        <f>J24+L24+N24</f>
        <v>0</v>
      </c>
      <c r="I24" s="25"/>
      <c r="J24" s="18"/>
      <c r="K24" s="25"/>
      <c r="L24" s="18"/>
      <c r="M24" s="32"/>
      <c r="N24" s="42"/>
      <c r="O24" s="25"/>
    </row>
    <row r="25" spans="2:15" ht="21.75" customHeight="1" x14ac:dyDescent="0.25">
      <c r="D25" s="7" t="s">
        <v>9</v>
      </c>
      <c r="H25" s="5">
        <f>SUM(H19:H24)</f>
        <v>0</v>
      </c>
      <c r="J25" s="5">
        <f>SUM(J19:J24)</f>
        <v>0</v>
      </c>
      <c r="L25" s="5">
        <f>SUM(L19:L23,L24)</f>
        <v>0</v>
      </c>
      <c r="N25" s="5">
        <f>SUM(N19:N23,N24)</f>
        <v>0</v>
      </c>
    </row>
    <row r="26" spans="2:15" ht="15.75" thickBot="1" x14ac:dyDescent="0.3"/>
    <row r="27" spans="2:15" ht="21.75" customHeight="1" thickTop="1" thickBot="1" x14ac:dyDescent="0.35">
      <c r="B27" s="14" t="s">
        <v>11</v>
      </c>
      <c r="C27" s="14"/>
      <c r="D27" s="13"/>
      <c r="E27" s="13"/>
      <c r="F27" s="13"/>
      <c r="G27" s="13"/>
      <c r="H27" s="23">
        <f>H16-H25</f>
        <v>0</v>
      </c>
      <c r="I27" s="24"/>
      <c r="J27" s="23">
        <f>J16-J25</f>
        <v>0</v>
      </c>
      <c r="K27" s="24"/>
      <c r="L27" s="23">
        <f>L16-L25</f>
        <v>0</v>
      </c>
      <c r="M27" s="23"/>
      <c r="N27" s="23">
        <f>N16-N25</f>
        <v>0</v>
      </c>
      <c r="O27" s="13"/>
    </row>
    <row r="28" spans="2:15" ht="15.75" thickTop="1" x14ac:dyDescent="0.25"/>
    <row r="29" spans="2:15" x14ac:dyDescent="0.25">
      <c r="B29" s="7" t="s">
        <v>12</v>
      </c>
      <c r="C29" s="7"/>
    </row>
    <row r="30" spans="2:15" ht="18" customHeight="1" x14ac:dyDescent="0.25">
      <c r="B30" s="44">
        <v>1</v>
      </c>
      <c r="C30" s="53" t="s">
        <v>64</v>
      </c>
      <c r="D30" s="53"/>
      <c r="E30" s="53"/>
      <c r="F30" s="53"/>
      <c r="G30" s="53"/>
      <c r="H30" s="53"/>
      <c r="I30" s="53"/>
      <c r="J30" s="53"/>
      <c r="K30" s="53"/>
      <c r="L30" s="53"/>
      <c r="M30" s="53"/>
      <c r="N30" s="53"/>
      <c r="O30" s="53"/>
    </row>
    <row r="31" spans="2:15" ht="18" customHeight="1" x14ac:dyDescent="0.25">
      <c r="B31" s="41">
        <v>2</v>
      </c>
      <c r="C31" t="s">
        <v>42</v>
      </c>
      <c r="H31"/>
      <c r="J31"/>
      <c r="L31"/>
      <c r="M31"/>
      <c r="N31"/>
    </row>
    <row r="32" spans="2:15" ht="30.75" customHeight="1" x14ac:dyDescent="0.25">
      <c r="B32" s="40">
        <v>3</v>
      </c>
      <c r="C32" s="53" t="s">
        <v>62</v>
      </c>
      <c r="D32" s="53"/>
      <c r="E32" s="53"/>
      <c r="F32" s="53"/>
      <c r="G32" s="53"/>
      <c r="H32" s="53"/>
      <c r="I32" s="53"/>
      <c r="J32" s="53"/>
      <c r="K32" s="53"/>
      <c r="L32" s="53"/>
      <c r="M32" s="53"/>
      <c r="N32" s="53"/>
      <c r="O32" s="53"/>
    </row>
    <row r="33" spans="2:15" ht="33" customHeight="1" x14ac:dyDescent="0.25">
      <c r="B33" s="40">
        <v>4</v>
      </c>
      <c r="C33" s="53" t="s">
        <v>65</v>
      </c>
      <c r="D33" s="53"/>
      <c r="E33" s="53"/>
      <c r="F33" s="53"/>
      <c r="G33" s="53"/>
      <c r="H33" s="53"/>
      <c r="I33" s="53"/>
      <c r="J33" s="53"/>
      <c r="K33" s="53"/>
      <c r="L33" s="53"/>
      <c r="M33" s="53"/>
      <c r="N33" s="53"/>
      <c r="O33" s="53"/>
    </row>
    <row r="34" spans="2:15" ht="46.5" customHeight="1" x14ac:dyDescent="0.25">
      <c r="B34" s="40">
        <v>5</v>
      </c>
      <c r="C34" s="53" t="s">
        <v>45</v>
      </c>
      <c r="D34" s="53"/>
      <c r="E34" s="53"/>
      <c r="F34" s="53"/>
      <c r="G34" s="53"/>
      <c r="H34" s="53"/>
      <c r="I34" s="53"/>
      <c r="J34" s="53"/>
      <c r="K34" s="53"/>
      <c r="L34" s="53"/>
      <c r="M34" s="53"/>
      <c r="N34" s="53"/>
      <c r="O34" s="53"/>
    </row>
    <row r="35" spans="2:15" ht="21.75" customHeight="1" x14ac:dyDescent="0.25"/>
    <row r="37" spans="2:15" x14ac:dyDescent="0.25">
      <c r="B37" s="47" t="s">
        <v>13</v>
      </c>
      <c r="C37" s="47"/>
      <c r="D37" s="47"/>
      <c r="E37" s="47"/>
      <c r="F37" s="47"/>
      <c r="G37" s="47"/>
      <c r="H37" s="47"/>
      <c r="I37" s="47"/>
      <c r="J37" s="47"/>
      <c r="K37" s="47"/>
      <c r="L37" s="47"/>
      <c r="M37" s="47"/>
      <c r="N37" s="47"/>
      <c r="O37" s="47"/>
    </row>
  </sheetData>
  <sheetProtection algorithmName="SHA-512" hashValue="Qa6s3zfybWwlOQP/e/6p7eBwRPRPCYjHduuEQ/zB9OtWXSatTVI7d4dvC5ljTRdwKxtl1HN8Z/A9JwaLndP+jQ==" saltValue="HguTAq3Tgj6+EiH8ENoidg==" spinCount="100000" sheet="1" objects="1" scenarios="1" selectLockedCells="1"/>
  <mergeCells count="12">
    <mergeCell ref="B23:F23"/>
    <mergeCell ref="C33:O33"/>
    <mergeCell ref="F2:O2"/>
    <mergeCell ref="B4:O4"/>
    <mergeCell ref="D10:E10"/>
    <mergeCell ref="B14:E14"/>
    <mergeCell ref="B15:E15"/>
    <mergeCell ref="B24:G24"/>
    <mergeCell ref="C30:O30"/>
    <mergeCell ref="C32:O32"/>
    <mergeCell ref="C34:O34"/>
    <mergeCell ref="B37:O37"/>
  </mergeCells>
  <hyperlinks>
    <hyperlink ref="B14" r:id="rId1" display="Will you enroll in DU's health insurance plan?" xr:uid="{DCEE50C2-17F7-4F77-BD8D-89CB19EA56A3}"/>
    <hyperlink ref="B15" r:id="rId2" display="Will you use DU Health &amp; Counseling Services? " xr:uid="{81F97ADE-7584-4F6B-B0CA-890CD793B788}"/>
  </hyperlinks>
  <pageMargins left="0.5" right="0.5" top="0.5" bottom="0.5" header="0.3" footer="0.3"/>
  <pageSetup scale="73"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81EEEFF8-A455-4BFE-8923-F9523B137128}">
          <x14:formula1>
            <xm:f>Data!$A$2:$A$22</xm:f>
          </x14:formula1>
          <xm:sqref>N6 J6 L6</xm:sqref>
        </x14:dataValidation>
        <x14:dataValidation type="list" allowBlank="1" showInputMessage="1" showErrorMessage="1" xr:uid="{F9730132-16F7-4288-B592-D2BAD51690A1}">
          <x14:formula1>
            <xm:f>Data!$A$25:$A$26</xm:f>
          </x14:formula1>
          <xm:sqref>F14:F15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30"/>
  <sheetViews>
    <sheetView workbookViewId="0">
      <selection activeCell="E10" sqref="E10"/>
    </sheetView>
  </sheetViews>
  <sheetFormatPr defaultColWidth="8.85546875" defaultRowHeight="15" x14ac:dyDescent="0.25"/>
  <cols>
    <col min="1" max="1" width="20.7109375" customWidth="1"/>
    <col min="2" max="5" width="8.140625" customWidth="1"/>
    <col min="6" max="6" width="12" bestFit="1" customWidth="1"/>
    <col min="7" max="8" width="8.42578125" customWidth="1"/>
    <col min="9" max="9" width="8.85546875" customWidth="1"/>
  </cols>
  <sheetData>
    <row r="1" spans="1:16" x14ac:dyDescent="0.25">
      <c r="A1" s="7" t="s">
        <v>55</v>
      </c>
      <c r="F1" s="7" t="s">
        <v>57</v>
      </c>
      <c r="M1" s="7"/>
      <c r="P1" s="7"/>
    </row>
    <row r="2" spans="1:16" x14ac:dyDescent="0.25">
      <c r="A2" t="s">
        <v>56</v>
      </c>
      <c r="F2" t="s">
        <v>56</v>
      </c>
      <c r="M2" s="7"/>
      <c r="P2" s="7"/>
    </row>
    <row r="3" spans="1:16" x14ac:dyDescent="0.25">
      <c r="A3" t="s">
        <v>37</v>
      </c>
      <c r="B3">
        <v>0</v>
      </c>
      <c r="C3">
        <v>0</v>
      </c>
      <c r="D3">
        <v>0</v>
      </c>
      <c r="F3" t="s">
        <v>37</v>
      </c>
      <c r="G3">
        <v>0</v>
      </c>
      <c r="H3">
        <v>0</v>
      </c>
      <c r="I3">
        <v>0</v>
      </c>
    </row>
    <row r="4" spans="1:16" x14ac:dyDescent="0.25">
      <c r="A4" t="s">
        <v>20</v>
      </c>
      <c r="B4">
        <v>5424</v>
      </c>
      <c r="C4">
        <v>16</v>
      </c>
      <c r="D4">
        <v>57</v>
      </c>
      <c r="F4" t="s">
        <v>20</v>
      </c>
      <c r="G4">
        <v>3336</v>
      </c>
      <c r="H4">
        <v>16</v>
      </c>
      <c r="I4">
        <v>57</v>
      </c>
    </row>
    <row r="5" spans="1:16" x14ac:dyDescent="0.25">
      <c r="A5" t="s">
        <v>21</v>
      </c>
      <c r="B5">
        <v>6780</v>
      </c>
      <c r="C5">
        <v>20</v>
      </c>
      <c r="D5">
        <v>57</v>
      </c>
      <c r="F5" t="s">
        <v>21</v>
      </c>
      <c r="G5">
        <v>4170</v>
      </c>
      <c r="H5">
        <v>20</v>
      </c>
      <c r="I5">
        <v>57</v>
      </c>
    </row>
    <row r="6" spans="1:16" x14ac:dyDescent="0.25">
      <c r="A6" t="s">
        <v>22</v>
      </c>
      <c r="B6">
        <v>8136</v>
      </c>
      <c r="C6">
        <v>24</v>
      </c>
      <c r="D6">
        <v>57</v>
      </c>
      <c r="F6" t="s">
        <v>22</v>
      </c>
      <c r="G6">
        <v>5004</v>
      </c>
      <c r="H6">
        <v>24</v>
      </c>
      <c r="I6">
        <v>57</v>
      </c>
    </row>
    <row r="7" spans="1:16" x14ac:dyDescent="0.25">
      <c r="A7" t="s">
        <v>23</v>
      </c>
      <c r="B7">
        <v>9492</v>
      </c>
      <c r="C7">
        <v>28</v>
      </c>
      <c r="D7">
        <v>57</v>
      </c>
      <c r="F7" t="s">
        <v>23</v>
      </c>
      <c r="G7">
        <v>5838</v>
      </c>
      <c r="H7">
        <v>28</v>
      </c>
      <c r="I7">
        <v>57</v>
      </c>
    </row>
    <row r="8" spans="1:16" x14ac:dyDescent="0.25">
      <c r="A8" t="s">
        <v>24</v>
      </c>
      <c r="B8">
        <v>10848</v>
      </c>
      <c r="C8">
        <v>32</v>
      </c>
      <c r="D8">
        <v>57</v>
      </c>
      <c r="F8" t="s">
        <v>24</v>
      </c>
      <c r="G8">
        <v>6672</v>
      </c>
      <c r="H8">
        <v>32</v>
      </c>
      <c r="I8">
        <v>57</v>
      </c>
    </row>
    <row r="9" spans="1:16" x14ac:dyDescent="0.25">
      <c r="A9" t="s">
        <v>25</v>
      </c>
      <c r="B9">
        <v>12204</v>
      </c>
      <c r="C9">
        <v>36</v>
      </c>
      <c r="D9">
        <v>57</v>
      </c>
      <c r="F9" t="s">
        <v>25</v>
      </c>
      <c r="G9">
        <v>7506</v>
      </c>
      <c r="H9">
        <v>36</v>
      </c>
      <c r="I9">
        <v>57</v>
      </c>
    </row>
    <row r="10" spans="1:16" x14ac:dyDescent="0.25">
      <c r="A10" t="s">
        <v>26</v>
      </c>
      <c r="B10">
        <v>13560</v>
      </c>
      <c r="C10">
        <v>40</v>
      </c>
      <c r="D10">
        <v>57</v>
      </c>
      <c r="F10" t="s">
        <v>26</v>
      </c>
      <c r="G10">
        <v>8340</v>
      </c>
      <c r="H10">
        <v>40</v>
      </c>
      <c r="I10">
        <v>57</v>
      </c>
    </row>
    <row r="11" spans="1:16" x14ac:dyDescent="0.25">
      <c r="A11" t="s">
        <v>27</v>
      </c>
      <c r="B11">
        <v>14916</v>
      </c>
      <c r="C11">
        <v>44</v>
      </c>
      <c r="D11">
        <v>57</v>
      </c>
      <c r="F11" t="s">
        <v>27</v>
      </c>
      <c r="G11">
        <v>9174</v>
      </c>
      <c r="H11">
        <v>44</v>
      </c>
      <c r="I11">
        <v>57</v>
      </c>
    </row>
    <row r="12" spans="1:16" x14ac:dyDescent="0.25">
      <c r="A12" t="s">
        <v>28</v>
      </c>
      <c r="B12">
        <v>16272</v>
      </c>
      <c r="C12">
        <v>48</v>
      </c>
      <c r="D12">
        <v>57</v>
      </c>
      <c r="F12" t="s">
        <v>28</v>
      </c>
      <c r="G12">
        <v>10008</v>
      </c>
      <c r="H12">
        <v>48</v>
      </c>
      <c r="I12">
        <v>57</v>
      </c>
    </row>
    <row r="13" spans="1:16" x14ac:dyDescent="0.25">
      <c r="A13" t="s">
        <v>29</v>
      </c>
      <c r="B13">
        <v>17628</v>
      </c>
      <c r="C13">
        <v>52</v>
      </c>
      <c r="D13">
        <v>57</v>
      </c>
      <c r="F13" t="s">
        <v>29</v>
      </c>
      <c r="G13">
        <v>10842</v>
      </c>
      <c r="H13">
        <v>52</v>
      </c>
      <c r="I13">
        <v>57</v>
      </c>
    </row>
    <row r="14" spans="1:16" x14ac:dyDescent="0.25">
      <c r="A14" t="s">
        <v>30</v>
      </c>
      <c r="B14">
        <v>18984</v>
      </c>
      <c r="C14">
        <v>56</v>
      </c>
      <c r="D14">
        <v>57</v>
      </c>
      <c r="F14" t="s">
        <v>30</v>
      </c>
      <c r="G14">
        <v>11676</v>
      </c>
      <c r="H14">
        <v>56</v>
      </c>
      <c r="I14">
        <v>57</v>
      </c>
    </row>
    <row r="15" spans="1:16" x14ac:dyDescent="0.25">
      <c r="A15" t="s">
        <v>31</v>
      </c>
      <c r="B15">
        <v>20340</v>
      </c>
      <c r="C15">
        <v>60</v>
      </c>
      <c r="D15">
        <v>57</v>
      </c>
      <c r="F15" t="s">
        <v>31</v>
      </c>
      <c r="G15">
        <v>12510</v>
      </c>
      <c r="H15">
        <v>60</v>
      </c>
      <c r="I15">
        <v>57</v>
      </c>
    </row>
    <row r="16" spans="1:16" x14ac:dyDescent="0.25">
      <c r="A16" t="s">
        <v>32</v>
      </c>
      <c r="B16">
        <v>21696</v>
      </c>
      <c r="C16">
        <v>64</v>
      </c>
      <c r="D16">
        <v>57</v>
      </c>
      <c r="F16" t="s">
        <v>32</v>
      </c>
      <c r="G16">
        <v>13344</v>
      </c>
      <c r="H16">
        <v>64</v>
      </c>
      <c r="I16">
        <v>57</v>
      </c>
    </row>
    <row r="17" spans="1:21" x14ac:dyDescent="0.25">
      <c r="A17" t="s">
        <v>33</v>
      </c>
      <c r="B17">
        <v>23052</v>
      </c>
      <c r="C17">
        <v>68</v>
      </c>
      <c r="D17">
        <v>57</v>
      </c>
      <c r="F17" t="s">
        <v>33</v>
      </c>
      <c r="G17">
        <v>14178</v>
      </c>
      <c r="H17">
        <v>68</v>
      </c>
      <c r="I17">
        <v>57</v>
      </c>
    </row>
    <row r="18" spans="1:21" x14ac:dyDescent="0.25">
      <c r="A18" t="s">
        <v>34</v>
      </c>
      <c r="B18">
        <v>24408</v>
      </c>
      <c r="C18">
        <v>72</v>
      </c>
      <c r="D18">
        <v>57</v>
      </c>
      <c r="F18" t="s">
        <v>34</v>
      </c>
      <c r="G18">
        <v>15012</v>
      </c>
      <c r="H18">
        <v>72</v>
      </c>
      <c r="I18">
        <v>57</v>
      </c>
    </row>
    <row r="19" spans="1:21" x14ac:dyDescent="0.25">
      <c r="A19" t="s">
        <v>35</v>
      </c>
      <c r="B19">
        <v>25764</v>
      </c>
      <c r="C19">
        <v>76</v>
      </c>
      <c r="D19">
        <v>57</v>
      </c>
      <c r="F19" t="s">
        <v>35</v>
      </c>
      <c r="G19">
        <v>15846</v>
      </c>
      <c r="H19">
        <v>76</v>
      </c>
      <c r="I19">
        <v>57</v>
      </c>
    </row>
    <row r="20" spans="1:21" x14ac:dyDescent="0.25">
      <c r="A20" t="s">
        <v>36</v>
      </c>
      <c r="B20">
        <v>27120</v>
      </c>
      <c r="C20">
        <v>80</v>
      </c>
      <c r="D20">
        <v>57</v>
      </c>
      <c r="F20" t="s">
        <v>36</v>
      </c>
      <c r="G20">
        <v>16680</v>
      </c>
      <c r="H20">
        <v>80</v>
      </c>
      <c r="I20">
        <v>57</v>
      </c>
    </row>
    <row r="21" spans="1:21" x14ac:dyDescent="0.25">
      <c r="A21" t="s">
        <v>39</v>
      </c>
      <c r="B21">
        <v>28476</v>
      </c>
      <c r="C21">
        <v>84</v>
      </c>
      <c r="D21">
        <v>57</v>
      </c>
      <c r="F21" t="s">
        <v>39</v>
      </c>
      <c r="G21">
        <v>17514</v>
      </c>
      <c r="H21">
        <v>84</v>
      </c>
      <c r="I21">
        <v>57</v>
      </c>
    </row>
    <row r="22" spans="1:21" x14ac:dyDescent="0.25">
      <c r="A22" t="s">
        <v>40</v>
      </c>
      <c r="B22">
        <v>29832</v>
      </c>
      <c r="C22">
        <v>88</v>
      </c>
      <c r="D22">
        <v>57</v>
      </c>
      <c r="F22" t="s">
        <v>40</v>
      </c>
      <c r="G22">
        <v>18348</v>
      </c>
      <c r="H22">
        <v>88</v>
      </c>
      <c r="I22">
        <v>57</v>
      </c>
    </row>
    <row r="24" spans="1:21" x14ac:dyDescent="0.25">
      <c r="A24" t="s">
        <v>17</v>
      </c>
    </row>
    <row r="25" spans="1:21" x14ac:dyDescent="0.25">
      <c r="A25" t="s">
        <v>4</v>
      </c>
      <c r="B25">
        <v>1885</v>
      </c>
    </row>
    <row r="26" spans="1:21" x14ac:dyDescent="0.25">
      <c r="A26" t="s">
        <v>5</v>
      </c>
      <c r="B26">
        <v>0</v>
      </c>
      <c r="I26" s="53"/>
      <c r="J26" s="53"/>
      <c r="K26" s="53"/>
      <c r="L26" s="53"/>
      <c r="M26" s="53"/>
      <c r="N26" s="53"/>
      <c r="O26" s="53"/>
      <c r="P26" s="53"/>
      <c r="Q26" s="53"/>
      <c r="R26" s="53"/>
      <c r="S26" s="53"/>
      <c r="T26" s="53"/>
      <c r="U26" s="53"/>
    </row>
    <row r="27" spans="1:21" x14ac:dyDescent="0.25">
      <c r="I27" s="53"/>
      <c r="J27" s="53"/>
      <c r="K27" s="53"/>
      <c r="L27" s="53"/>
      <c r="M27" s="53"/>
      <c r="N27" s="53"/>
      <c r="O27" s="53"/>
      <c r="P27" s="53"/>
      <c r="Q27" s="53"/>
      <c r="R27" s="53"/>
      <c r="S27" s="53"/>
      <c r="T27" s="53"/>
      <c r="U27" s="53"/>
    </row>
    <row r="28" spans="1:21" x14ac:dyDescent="0.25">
      <c r="I28" s="53"/>
      <c r="J28" s="53"/>
      <c r="K28" s="53"/>
      <c r="L28" s="53"/>
      <c r="M28" s="53"/>
      <c r="N28" s="53"/>
      <c r="O28" s="53"/>
      <c r="P28" s="53"/>
      <c r="Q28" s="53"/>
      <c r="R28" s="53"/>
      <c r="S28" s="53"/>
      <c r="T28" s="53"/>
      <c r="U28" s="53"/>
    </row>
    <row r="29" spans="1:21" ht="15" customHeight="1" x14ac:dyDescent="0.25">
      <c r="I29" s="53"/>
      <c r="J29" s="53"/>
      <c r="K29" s="53"/>
      <c r="L29" s="53"/>
      <c r="M29" s="53"/>
      <c r="N29" s="53"/>
      <c r="O29" s="53"/>
      <c r="P29" s="53"/>
      <c r="Q29" s="53"/>
      <c r="R29" s="53"/>
      <c r="S29" s="53"/>
      <c r="T29" s="53"/>
      <c r="U29" s="53"/>
    </row>
    <row r="30" spans="1:21" x14ac:dyDescent="0.25">
      <c r="I30" s="53"/>
      <c r="J30" s="53"/>
      <c r="K30" s="53"/>
      <c r="L30" s="53"/>
      <c r="M30" s="53"/>
      <c r="N30" s="53"/>
      <c r="O30" s="53"/>
      <c r="P30" s="53"/>
      <c r="Q30" s="53"/>
      <c r="R30" s="53"/>
      <c r="S30" s="53"/>
      <c r="T30" s="53"/>
      <c r="U30" s="53"/>
    </row>
  </sheetData>
  <sheetProtection algorithmName="SHA-512" hashValue="wiBjIryDvrcWyF8QRvLM9rvNYNFJHJIjD0c2uUBAijeqiNMQWadMoyXRbcxa//gG7VPCPc9mfRnbfKazd3e2Iw==" saltValue="mqP3NpKfTJsLO0fZr2Hy0Q==" spinCount="100000" sheet="1" objects="1" scenarios="1" selectLockedCells="1" selectUnlockedCells="1"/>
  <mergeCells count="5">
    <mergeCell ref="I26:U26"/>
    <mergeCell ref="I27:U27"/>
    <mergeCell ref="I28:U28"/>
    <mergeCell ref="I29:U29"/>
    <mergeCell ref="I30:U3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Worksheets Home</vt:lpstr>
      <vt:lpstr>Most Programs</vt:lpstr>
      <vt:lpstr>Sport Coaching</vt:lpstr>
      <vt:lpstr>Data</vt:lpstr>
      <vt:lpstr>Credits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Westendorf</dc:creator>
  <cp:lastModifiedBy>Lisa Westendorf</cp:lastModifiedBy>
  <cp:lastPrinted>2019-02-07T21:36:17Z</cp:lastPrinted>
  <dcterms:created xsi:type="dcterms:W3CDTF">2018-06-06T22:54:45Z</dcterms:created>
  <dcterms:modified xsi:type="dcterms:W3CDTF">2024-02-27T19:35:52Z</dcterms:modified>
</cp:coreProperties>
</file>