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fileSharing readOnlyRecommended="1"/>
  <workbookPr/>
  <mc:AlternateContent xmlns:mc="http://schemas.openxmlformats.org/markup-compatibility/2006">
    <mc:Choice Requires="x15">
      <x15ac:absPath xmlns:x15ac="http://schemas.microsoft.com/office/spreadsheetml/2010/11/ac" url="R:\Financial Aid\Communication\2526\Billing Worksheets\"/>
    </mc:Choice>
  </mc:AlternateContent>
  <xr:revisionPtr revIDLastSave="0" documentId="13_ncr:1_{DB591E45-F2E5-4D61-8041-AB7FE75135C7}" xr6:coauthVersionLast="47" xr6:coauthVersionMax="47" xr10:uidLastSave="{00000000-0000-0000-0000-000000000000}"/>
  <workbookProtection workbookAlgorithmName="SHA-512" workbookHashValue="3GFBW2MHwkLPha4PN19hJqEd//aF0mJsJm8xG5M08ztq0p0IAXtenZeaKbA0OiO6H9QQZutFqBLSAFqUbd/APA==" workbookSaltValue="fnX7GVGFZNiuJ3wteT51ag==" workbookSpinCount="100000" lockStructure="1"/>
  <bookViews>
    <workbookView xWindow="28680" yWindow="-120" windowWidth="29040" windowHeight="15720" tabRatio="721" xr2:uid="{00000000-000D-0000-FFFF-FFFF00000000}"/>
  </bookViews>
  <sheets>
    <sheet name="Worksheets Home" sheetId="4" r:id="rId1"/>
    <sheet name="Cyber Sec." sheetId="34" r:id="rId2"/>
    <sheet name="Data Sci" sheetId="35" r:id="rId3"/>
    <sheet name="All Other" sheetId="36" r:id="rId4"/>
    <sheet name="Online" sheetId="15" r:id="rId5"/>
    <sheet name="Data" sheetId="31" state="hidden" r:id="rId6"/>
  </sheets>
  <definedNames>
    <definedName name="Credits" localSheetId="3">#REF!</definedName>
    <definedName name="Credits" localSheetId="1">#REF!</definedName>
    <definedName name="Credits" localSheetId="2">#REF!</definedName>
    <definedName name="Cred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36" l="1"/>
  <c r="L15" i="36"/>
  <c r="J15" i="36"/>
  <c r="N15" i="35"/>
  <c r="L15" i="35"/>
  <c r="J15" i="35"/>
  <c r="N15" i="34"/>
  <c r="L15" i="34"/>
  <c r="J15" i="34"/>
  <c r="O12" i="15"/>
  <c r="M12" i="15"/>
  <c r="K12" i="15"/>
  <c r="I12" i="15"/>
  <c r="O11" i="15"/>
  <c r="M11" i="15"/>
  <c r="K11" i="15"/>
  <c r="I11" i="15"/>
  <c r="N10" i="36"/>
  <c r="L10" i="36"/>
  <c r="J10" i="36"/>
  <c r="H24" i="36"/>
  <c r="N23" i="36"/>
  <c r="L23" i="36"/>
  <c r="J23" i="36"/>
  <c r="N22" i="36"/>
  <c r="L22" i="36"/>
  <c r="J22" i="36"/>
  <c r="N21" i="36"/>
  <c r="L21" i="36"/>
  <c r="J21" i="36"/>
  <c r="N20" i="36"/>
  <c r="L20" i="36"/>
  <c r="J20" i="36"/>
  <c r="N19" i="36"/>
  <c r="L19" i="36"/>
  <c r="J19" i="36"/>
  <c r="N14" i="36"/>
  <c r="J14" i="36"/>
  <c r="N13" i="36"/>
  <c r="L13" i="36"/>
  <c r="J13" i="36"/>
  <c r="N12" i="36"/>
  <c r="L12" i="36"/>
  <c r="J12" i="36"/>
  <c r="N10" i="35"/>
  <c r="L10" i="35"/>
  <c r="J10" i="35"/>
  <c r="H24" i="35"/>
  <c r="N23" i="35"/>
  <c r="L23" i="35"/>
  <c r="J23" i="35"/>
  <c r="N22" i="35"/>
  <c r="L22" i="35"/>
  <c r="J22" i="35"/>
  <c r="N21" i="35"/>
  <c r="L21" i="35"/>
  <c r="J21" i="35"/>
  <c r="N20" i="35"/>
  <c r="L20" i="35"/>
  <c r="J20" i="35"/>
  <c r="N19" i="35"/>
  <c r="L19" i="35"/>
  <c r="J19" i="35"/>
  <c r="N14" i="35"/>
  <c r="J14" i="35"/>
  <c r="N13" i="35"/>
  <c r="L13" i="35"/>
  <c r="J13" i="35"/>
  <c r="N12" i="35"/>
  <c r="L12" i="35"/>
  <c r="J12" i="35"/>
  <c r="N13" i="34"/>
  <c r="L13" i="34"/>
  <c r="J13" i="34"/>
  <c r="H14" i="36" l="1"/>
  <c r="N16" i="35"/>
  <c r="H12" i="36"/>
  <c r="H15" i="36"/>
  <c r="N16" i="36"/>
  <c r="L16" i="36"/>
  <c r="L25" i="36"/>
  <c r="H21" i="36"/>
  <c r="J25" i="36"/>
  <c r="H13" i="36"/>
  <c r="H22" i="36"/>
  <c r="N25" i="36"/>
  <c r="H10" i="36"/>
  <c r="J16" i="36"/>
  <c r="H14" i="35"/>
  <c r="H15" i="35"/>
  <c r="L25" i="35"/>
  <c r="J25" i="35"/>
  <c r="H22" i="35"/>
  <c r="H12" i="35"/>
  <c r="H21" i="35"/>
  <c r="H13" i="35"/>
  <c r="L16" i="35"/>
  <c r="N25" i="35"/>
  <c r="H10" i="35"/>
  <c r="J16" i="35"/>
  <c r="N27" i="35" l="1"/>
  <c r="N27" i="36"/>
  <c r="H25" i="36"/>
  <c r="L27" i="36"/>
  <c r="J27" i="36"/>
  <c r="H16" i="36"/>
  <c r="H25" i="35"/>
  <c r="J27" i="35"/>
  <c r="L27" i="35"/>
  <c r="H16" i="35"/>
  <c r="H27" i="35" l="1"/>
  <c r="H27" i="36"/>
  <c r="N12" i="34" l="1"/>
  <c r="L12" i="34"/>
  <c r="N10" i="34"/>
  <c r="L10" i="34"/>
  <c r="J10" i="34"/>
  <c r="J12" i="34"/>
  <c r="O19" i="15"/>
  <c r="M19" i="15"/>
  <c r="K19" i="15"/>
  <c r="I19" i="15"/>
  <c r="O18" i="15"/>
  <c r="M18" i="15"/>
  <c r="K18" i="15"/>
  <c r="I18" i="15"/>
  <c r="N22" i="34"/>
  <c r="L22" i="34"/>
  <c r="J22" i="34"/>
  <c r="N21" i="34"/>
  <c r="L21" i="34"/>
  <c r="J21" i="34"/>
  <c r="H24" i="34" l="1"/>
  <c r="N23" i="34"/>
  <c r="L23" i="34"/>
  <c r="J23" i="34"/>
  <c r="N20" i="34"/>
  <c r="L20" i="34"/>
  <c r="J20" i="34"/>
  <c r="N19" i="34"/>
  <c r="L19" i="34"/>
  <c r="J19" i="34"/>
  <c r="N14" i="34"/>
  <c r="J14" i="34"/>
  <c r="H21" i="34" l="1"/>
  <c r="N25" i="34"/>
  <c r="H13" i="34"/>
  <c r="H15" i="34"/>
  <c r="L25" i="34"/>
  <c r="H14" i="34"/>
  <c r="J25" i="34"/>
  <c r="H22" i="34"/>
  <c r="N16" i="34"/>
  <c r="L16" i="34"/>
  <c r="H12" i="34"/>
  <c r="J16" i="34"/>
  <c r="H10" i="34"/>
  <c r="H25" i="34" l="1"/>
  <c r="N27" i="34"/>
  <c r="L27" i="34"/>
  <c r="J27" i="34"/>
  <c r="H16" i="34"/>
  <c r="H27" i="34" l="1"/>
  <c r="G19" i="15"/>
  <c r="G18" i="15"/>
  <c r="O20" i="15" l="1"/>
  <c r="O17" i="15"/>
  <c r="O16" i="15"/>
  <c r="M20" i="15"/>
  <c r="M17" i="15"/>
  <c r="M16" i="15"/>
  <c r="K20" i="15"/>
  <c r="K17" i="15"/>
  <c r="K16" i="15"/>
  <c r="I20" i="15"/>
  <c r="I17" i="15"/>
  <c r="I16" i="15"/>
  <c r="G21" i="15" l="1"/>
  <c r="M22" i="15" l="1"/>
  <c r="O13" i="15"/>
  <c r="M13" i="15"/>
  <c r="K13" i="15"/>
  <c r="G12" i="15"/>
  <c r="I13" i="15"/>
  <c r="G11" i="15"/>
  <c r="G22" i="15"/>
  <c r="O22" i="15" l="1"/>
  <c r="O24" i="15" s="1"/>
  <c r="M24" i="15"/>
  <c r="I22" i="15"/>
  <c r="I24" i="15" s="1"/>
  <c r="G13" i="15"/>
  <c r="G24" i="15" s="1"/>
  <c r="K22" i="15"/>
  <c r="K24" i="15" s="1"/>
</calcChain>
</file>

<file path=xl/sharedStrings.xml><?xml version="1.0" encoding="utf-8"?>
<sst xmlns="http://schemas.openxmlformats.org/spreadsheetml/2006/main" count="199" uniqueCount="89">
  <si>
    <t>Fees:</t>
  </si>
  <si>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</si>
  <si>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</si>
  <si>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</si>
  <si>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Yes</t>
  </si>
  <si>
    <t>No</t>
  </si>
  <si>
    <t>Total Charges:</t>
  </si>
  <si>
    <t>CHARGES</t>
  </si>
  <si>
    <t>Outside Scholarship(s)</t>
  </si>
  <si>
    <t>Other Assistance</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</si>
  <si>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</si>
  <si>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</si>
  <si>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</si>
  <si>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</si>
  <si>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</si>
  <si>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How many credits do you plan to take each quarter?</t>
  </si>
  <si>
    <t>DU Scholarships and Grants</t>
  </si>
  <si>
    <t>Student Fees</t>
  </si>
  <si>
    <r>
      <rPr>
        <vertAlign val="superscript"/>
        <sz val="11"/>
        <color theme="1"/>
        <rFont val="Calibri"/>
        <family val="2"/>
        <scheme val="minor"/>
      </rPr>
      <t>2</t>
    </r>
    <r>
      <rPr>
        <sz val="11"/>
        <color theme="1"/>
        <rFont val="Calibri"/>
        <family val="2"/>
        <scheme val="minor"/>
      </rPr>
      <t>Technology fees are $4 per credit. If you will be enrolled in less than 4 credits, you will not be eligible for federal student loans.</t>
    </r>
  </si>
  <si>
    <r>
      <t>Direct Unsubsidized Loan</t>
    </r>
    <r>
      <rPr>
        <vertAlign val="superscript"/>
        <sz val="11"/>
        <color theme="1"/>
        <rFont val="Calibri"/>
        <family val="2"/>
        <scheme val="minor"/>
      </rPr>
      <t>3</t>
    </r>
  </si>
  <si>
    <r>
      <t>Direct Graduate PLUS Loan</t>
    </r>
    <r>
      <rPr>
        <vertAlign val="superscript"/>
        <sz val="11"/>
        <color theme="1"/>
        <rFont val="Calibri"/>
        <family val="2"/>
        <scheme val="minor"/>
      </rPr>
      <t>4</t>
    </r>
  </si>
  <si>
    <t>Health Insurance</t>
  </si>
  <si>
    <t>Other Annual Assistance</t>
  </si>
  <si>
    <t>Payment(s) Made and/or Employer Reimbursements</t>
  </si>
  <si>
    <t>4 credits</t>
  </si>
  <si>
    <t>5 credits</t>
  </si>
  <si>
    <t>6 credits</t>
  </si>
  <si>
    <t>7 credits</t>
  </si>
  <si>
    <t>8 credits</t>
  </si>
  <si>
    <t>9 credits</t>
  </si>
  <si>
    <t>10 credits</t>
  </si>
  <si>
    <t>11 credits</t>
  </si>
  <si>
    <t>12 credits</t>
  </si>
  <si>
    <t>13 credits</t>
  </si>
  <si>
    <t>14 credits</t>
  </si>
  <si>
    <t>15 credits</t>
  </si>
  <si>
    <t>16 credits</t>
  </si>
  <si>
    <t>17 credits</t>
  </si>
  <si>
    <t>18 credits</t>
  </si>
  <si>
    <t>19 credits</t>
  </si>
  <si>
    <t>20 credits</t>
  </si>
  <si>
    <t>not enrolled</t>
  </si>
  <si>
    <t>How many credits will you take each quarter?</t>
  </si>
  <si>
    <t>21 credits</t>
  </si>
  <si>
    <t>22 credits</t>
  </si>
  <si>
    <t>Will you enroll in DU's Health Insurance Plan?</t>
  </si>
  <si>
    <t>Technology fees are $4 per credit. If you will be enrolled in less than 4 credits, you will not be eligible for federal student loans.</t>
  </si>
  <si>
    <t>Choose Your Program:</t>
  </si>
  <si>
    <t>All other programs</t>
  </si>
  <si>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</si>
  <si>
    <r>
      <rPr>
        <vertAlign val="superscript"/>
        <sz val="11"/>
        <color theme="1"/>
        <rFont val="Calibri"/>
        <family val="2"/>
        <scheme val="minor"/>
      </rPr>
      <t>4</t>
    </r>
    <r>
      <rPr>
        <sz val="11"/>
        <color theme="1"/>
        <rFont val="Calibri"/>
        <family val="2"/>
        <scheme val="minor"/>
      </rPr>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r>
  </si>
  <si>
    <t>Tuition for the 2023-2024 academic year is $1,612 per credit.</t>
  </si>
  <si>
    <t>Tuition for the 2023-2024 academic year is $806 per credit.</t>
  </si>
  <si>
    <t>Tuition for the 2023-2024 academic year is $1,178 per credit.</t>
  </si>
  <si>
    <t>Tuition for the 2023-2024 academic year is $1,612 per credit. If enrolled in 12-18 credits, tuition will be charged a flat rate of $19,344.</t>
  </si>
  <si>
    <t>select</t>
  </si>
  <si>
    <t>Fees</t>
  </si>
  <si>
    <r>
      <t>DU Health &amp; Counseling Fee</t>
    </r>
    <r>
      <rPr>
        <u/>
        <vertAlign val="superscript"/>
        <sz val="11"/>
        <color theme="10"/>
        <rFont val="Calibri"/>
        <family val="2"/>
        <scheme val="minor"/>
      </rPr>
      <t>3</t>
    </r>
  </si>
  <si>
    <r>
      <t>Direct Unsubsidized Loan</t>
    </r>
    <r>
      <rPr>
        <vertAlign val="superscript"/>
        <sz val="11"/>
        <color theme="1"/>
        <rFont val="Calibri"/>
        <family val="2"/>
        <scheme val="minor"/>
      </rPr>
      <t>4</t>
    </r>
  </si>
  <si>
    <r>
      <t>Direct Graduate PLUS Loan</t>
    </r>
    <r>
      <rPr>
        <vertAlign val="superscript"/>
        <sz val="11"/>
        <color theme="1"/>
        <rFont val="Calibri"/>
        <family val="2"/>
        <scheme val="minor"/>
      </rPr>
      <t>5</t>
    </r>
  </si>
  <si>
    <t>This worksheet automatically deducts the 1.057% origination fee from the Direct Unsubsidized loan amount. Most students who submit the FAFSA are eligible to borrow up to $20,500 in an unsubsidized loan per academic year.</t>
  </si>
  <si>
    <r>
      <rPr>
        <vertAlign val="superscript"/>
        <sz val="11"/>
        <color theme="1"/>
        <rFont val="Calibri"/>
        <family val="2"/>
        <scheme val="minor"/>
      </rPr>
      <t>3</t>
    </r>
    <r>
      <rPr>
        <sz val="11"/>
        <color theme="1"/>
        <rFont val="Calibri"/>
        <family val="2"/>
        <scheme val="minor"/>
      </rPr>
      <t>This worksheet automatically deducts the 1.057% origination fee from the Direct Unsubsidized loan amount. Most students who submit the FAFSA are
  eligible to borrow up to $20,500 in an unsubsidized loan per academic year.</t>
    </r>
  </si>
  <si>
    <t>Online Programs</t>
  </si>
  <si>
    <t>MS in Cyber Security</t>
  </si>
  <si>
    <t>MS in Data Science - On-Campus</t>
  </si>
  <si>
    <t>$1,718/cr</t>
  </si>
  <si>
    <t>$1,256/cr</t>
  </si>
  <si>
    <t>$859/cr</t>
  </si>
  <si>
    <t>2025-26 Estimated Billing Worksheet
MS in Cyber Security</t>
  </si>
  <si>
    <t>FALL 2025:</t>
  </si>
  <si>
    <t>WINTER 2026:</t>
  </si>
  <si>
    <t>SPRING 2026:</t>
  </si>
  <si>
    <t>FALL 2025</t>
  </si>
  <si>
    <t>WINTER 2026</t>
  </si>
  <si>
    <t>SPRING 2026</t>
  </si>
  <si>
    <t>Tuition for the 2025-2026 academic year is $859 per credit.</t>
  </si>
  <si>
    <t>2025-26 Estimated Billing Worksheet
MS in Data Science (on-campus)</t>
  </si>
  <si>
    <t>Tuition for the 2025-2026 academic year is $1,256 per credit.</t>
  </si>
  <si>
    <t>2025-26 Estimated Billing Worksheet
Most Programs</t>
  </si>
  <si>
    <t>Tuition for the 2025-2026 academic year is $1,718 per credit.</t>
  </si>
  <si>
    <t>2025-26 Estimated Billing Worksheet
Online Programs</t>
  </si>
  <si>
    <t>SUMMER 2026:</t>
  </si>
  <si>
    <t>SUMMER 2026</t>
  </si>
  <si>
    <r>
      <t>1</t>
    </r>
    <r>
      <rPr>
        <sz val="11"/>
        <color theme="1"/>
        <rFont val="Calibri"/>
        <family val="2"/>
        <scheme val="minor"/>
      </rPr>
      <t>Tuition for the 2025-2026 academic year is $859 per credit.</t>
    </r>
  </si>
  <si>
    <r>
      <t xml:space="preserve">2025-26 Estimated Billing Worksheets
</t>
    </r>
    <r>
      <rPr>
        <b/>
        <i/>
        <sz val="16"/>
        <color theme="1"/>
        <rFont val="Calibri"/>
        <family val="2"/>
        <scheme val="minor"/>
      </rPr>
      <t>Ritchie School of Engineering &amp; Computer Science</t>
    </r>
  </si>
  <si>
    <r>
      <t>These worksheets are designed to help you estimate your invoices throughout the academic year.</t>
    </r>
    <r>
      <rPr>
        <b/>
        <sz val="11"/>
        <color rgb="FF000000"/>
        <rFont val="Calibri"/>
        <family val="2"/>
        <scheme val="minor"/>
      </rPr>
      <t xml:space="preserve"> In order to complete a worksheet, you'll need a copy of your most recent 2025-2026 financial aid offer.</t>
    </r>
    <r>
      <rPr>
        <sz val="11"/>
        <color rgb="FF000000"/>
        <rFont val="Calibri"/>
        <family val="2"/>
        <scheme val="minor"/>
      </rPr>
      <t xml:space="preserve"> Fill in the sections highlighted in blue. You will likely not have all the types of aid listed in the "credits" section. Please remember that these worksheets are only a planning tool. Additional, unanticipated charges or credits may be included on your actual bill. </t>
    </r>
  </si>
  <si>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their program in fall of 2024 or later and are enrolled
in 8 or more credits. Students who started prior to fall 2024 can waive this fee (just delete the amount in these fields if you plan to waive it).</t>
    </r>
  </si>
  <si>
    <r>
      <t xml:space="preserve">The Health and Counseling Fee is $250 per quarter, and is </t>
    </r>
    <r>
      <rPr>
        <i/>
        <sz val="11"/>
        <color theme="1"/>
        <rFont val="Calibri"/>
        <family val="2"/>
        <scheme val="minor"/>
      </rPr>
      <t>mandatory</t>
    </r>
    <r>
      <rPr>
        <sz val="11"/>
        <color theme="1"/>
        <rFont val="Calibri"/>
        <family val="2"/>
        <scheme val="minor"/>
      </rPr>
      <t xml:space="preserve"> fo students who started their program in fall 2024 or later and are enrolled
in 8 or more credits. Students who started prior to fall 2024 can waive this fee (just delete the amount in these fields if you plan to waive it).</t>
    </r>
  </si>
  <si>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their program in fall 2024 or later and are enrolled
in 8 or more credits. Students who started prior to fall 2024 can waive this fee (just delete the amount in these fields if you plan to waive 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</si>
</sst>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i/>
      <sz val="16"/>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i/>
      <u/>
      <sz val="14"/>
      <color theme="1"/>
      <name val="Calibri"/>
      <family val="2"/>
      <scheme val="minor"/>
    </font>
    <font>
      <u/>
      <vertAlign val="superscript"/>
      <sz val="11"/>
      <color theme="10"/>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s>
  <borders count="12">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right style="dashed">
        <color indexed="64"/>
      </right>
      <top/>
      <bottom/>
      <diagonal/>
    </border>
    <border>
      <left style="dotted">
        <color indexed="64"/>
      </left>
      <right style="dotted">
        <color indexed="64"/>
      </right>
      <top style="dotted">
        <color indexed="64"/>
      </top>
      <bottom style="thin">
        <color indexed="64"/>
      </bottom>
      <diagonal/>
    </border>
    <border>
      <left/>
      <right/>
      <top/>
      <bottom style="dashed">
        <color indexed="64"/>
      </bottom>
      <diagonal/>
    </border>
    <border>
      <left/>
      <right/>
      <top style="dashed">
        <color indexed="64"/>
      </top>
      <bottom style="thin">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74">
    <xf numFmtId="0" fontId="0" fillId="0" borderId="0" xfId="0"/>
    <xf numFmtId="0" fontId="2" fillId="0" borderId="2" xfId="0" applyFont="1" applyBorder="1"/>
    <xf numFmtId="0" fontId="0" fillId="0" borderId="2" xfId="0" applyBorder="1"/>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6" fillId="0" borderId="0" xfId="0" applyFont="1" applyAlignment="1">
      <alignment horizontal="left"/>
    </xf>
    <xf numFmtId="0" fontId="2" fillId="0" borderId="0" xfId="0" applyFont="1"/>
    <xf numFmtId="44" fontId="2" fillId="0" borderId="0" xfId="1" applyFont="1"/>
    <xf numFmtId="0" fontId="0" fillId="3" borderId="0" xfId="0" applyFill="1" applyAlignment="1">
      <alignment horizontal="left"/>
    </xf>
    <xf numFmtId="0" fontId="0" fillId="3" borderId="0" xfId="0" applyFill="1"/>
    <xf numFmtId="44" fontId="0" fillId="3" borderId="0" xfId="1" applyFont="1" applyFill="1"/>
    <xf numFmtId="0" fontId="0" fillId="3" borderId="0" xfId="0" applyFill="1" applyAlignment="1">
      <alignment horizontal="left" indent="2"/>
    </xf>
    <xf numFmtId="0" fontId="0" fillId="0" borderId="7" xfId="0" applyBorder="1"/>
    <xf numFmtId="0" fontId="7"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0" fontId="4" fillId="0" borderId="0" xfId="0" applyFont="1" applyAlignment="1" applyProtection="1">
      <alignment horizontal="center" wrapText="1"/>
      <protection locked="0"/>
    </xf>
    <xf numFmtId="44" fontId="10" fillId="0" borderId="7" xfId="1" applyFont="1" applyBorder="1"/>
    <xf numFmtId="0" fontId="10" fillId="0" borderId="7" xfId="0" applyFont="1" applyBorder="1"/>
    <xf numFmtId="0" fontId="0" fillId="3" borderId="3" xfId="0" applyFill="1" applyBorder="1"/>
    <xf numFmtId="44" fontId="0" fillId="3" borderId="3" xfId="1" applyFont="1" applyFill="1" applyBorder="1"/>
    <xf numFmtId="0" fontId="4" fillId="0" borderId="0" xfId="0" applyFont="1" applyAlignment="1">
      <alignment horizontal="left" wrapText="1" indent="1"/>
    </xf>
    <xf numFmtId="44" fontId="0" fillId="3" borderId="0" xfId="1" applyFont="1" applyFill="1" applyBorder="1"/>
    <xf numFmtId="0" fontId="0" fillId="2" borderId="4" xfId="0" applyFill="1" applyBorder="1" applyProtection="1">
      <protection locked="0"/>
    </xf>
    <xf numFmtId="0" fontId="0" fillId="0" borderId="3" xfId="0" applyBorder="1"/>
    <xf numFmtId="44" fontId="0" fillId="0" borderId="3" xfId="1" applyFont="1" applyFill="1" applyBorder="1"/>
    <xf numFmtId="44" fontId="0" fillId="3" borderId="3" xfId="1" applyFont="1" applyFill="1" applyBorder="1" applyProtection="1">
      <protection locked="0"/>
    </xf>
    <xf numFmtId="44" fontId="0" fillId="0" borderId="0" xfId="1" applyFont="1" applyBorder="1"/>
    <xf numFmtId="0" fontId="0" fillId="0" borderId="0" xfId="0" applyAlignment="1">
      <alignment horizontal="left"/>
    </xf>
    <xf numFmtId="44" fontId="0" fillId="0" borderId="0" xfId="1" applyFont="1" applyFill="1" applyBorder="1"/>
    <xf numFmtId="0" fontId="0" fillId="0" borderId="0" xfId="0" applyAlignment="1">
      <alignment horizontal="left" indent="2"/>
    </xf>
    <xf numFmtId="0" fontId="2" fillId="0" borderId="1" xfId="0" applyFont="1" applyBorder="1"/>
    <xf numFmtId="44" fontId="2" fillId="0" borderId="1" xfId="1" applyFont="1" applyBorder="1"/>
    <xf numFmtId="0" fontId="14" fillId="0" borderId="0" xfId="0" applyFont="1" applyAlignment="1">
      <alignment horizontal="left" vertical="top" indent="3"/>
    </xf>
    <xf numFmtId="0" fontId="13" fillId="0" borderId="0" xfId="2" applyAlignment="1" applyProtection="1">
      <alignment horizontal="left" indent="5"/>
      <protection locked="0"/>
    </xf>
    <xf numFmtId="0" fontId="0" fillId="0" borderId="0" xfId="0" applyProtection="1">
      <protection locked="0"/>
    </xf>
    <xf numFmtId="0" fontId="4" fillId="2" borderId="4" xfId="0" applyFont="1" applyFill="1" applyBorder="1" applyAlignment="1" applyProtection="1">
      <alignment wrapText="1"/>
      <protection locked="0"/>
    </xf>
    <xf numFmtId="44" fontId="2" fillId="0" borderId="0" xfId="1" applyFont="1" applyAlignment="1">
      <alignment horizontal="center"/>
    </xf>
    <xf numFmtId="0" fontId="5" fillId="0" borderId="0" xfId="0" applyFont="1" applyAlignment="1">
      <alignment horizontal="right" vertical="top"/>
    </xf>
    <xf numFmtId="0" fontId="5" fillId="0" borderId="0" xfId="0" applyFont="1" applyAlignment="1">
      <alignment horizontal="right"/>
    </xf>
    <xf numFmtId="0" fontId="0" fillId="0" borderId="0" xfId="0" applyAlignment="1">
      <alignment wrapText="1"/>
    </xf>
    <xf numFmtId="0" fontId="5" fillId="0" borderId="0" xfId="0" applyFont="1"/>
    <xf numFmtId="44" fontId="0" fillId="2" borderId="9" xfId="1" applyFont="1" applyFill="1" applyBorder="1" applyProtection="1">
      <protection locked="0"/>
    </xf>
    <xf numFmtId="0" fontId="11" fillId="2" borderId="6" xfId="0" applyFont="1" applyFill="1" applyBorder="1" applyAlignment="1" applyProtection="1">
      <alignment horizontal="center" vertical="center"/>
      <protection locked="0"/>
    </xf>
    <xf numFmtId="44" fontId="0" fillId="2" borderId="6" xfId="1"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44" fontId="2" fillId="0" borderId="10" xfId="1" applyFont="1" applyBorder="1" applyAlignment="1">
      <alignment horizontal="center"/>
    </xf>
    <xf numFmtId="3" fontId="2" fillId="0" borderId="0" xfId="0" applyNumberFormat="1" applyFont="1" applyAlignment="1">
      <alignment horizontal="left"/>
    </xf>
    <xf numFmtId="0" fontId="2" fillId="0" borderId="0" xfId="0" applyFont="1" applyAlignment="1">
      <alignment horizontal="left"/>
    </xf>
    <xf numFmtId="44" fontId="0" fillId="3" borderId="3" xfId="1" applyFont="1" applyFill="1" applyBorder="1" applyProtection="1"/>
    <xf numFmtId="0" fontId="2" fillId="0" borderId="0" xfId="0" applyFont="1" applyAlignment="1">
      <alignment horizontal="right" vertical="top"/>
    </xf>
    <xf numFmtId="0" fontId="2" fillId="0" borderId="0" xfId="0" applyFont="1" applyAlignment="1">
      <alignment horizontal="right"/>
    </xf>
    <xf numFmtId="44" fontId="0" fillId="4" borderId="9" xfId="1" applyFont="1" applyFill="1" applyBorder="1" applyProtection="1">
      <protection locked="0"/>
    </xf>
    <xf numFmtId="0" fontId="0" fillId="0" borderId="11" xfId="0" applyBorder="1"/>
    <xf numFmtId="0" fontId="0" fillId="0" borderId="1" xfId="0" applyBorder="1" applyAlignment="1">
      <alignment horizontal="center"/>
    </xf>
    <xf numFmtId="0" fontId="3" fillId="0" borderId="3" xfId="0" applyFont="1" applyBorder="1" applyAlignment="1">
      <alignment horizontal="right" wrapText="1"/>
    </xf>
    <xf numFmtId="0" fontId="3" fillId="0" borderId="3" xfId="0" applyFont="1" applyBorder="1" applyAlignment="1">
      <alignment horizontal="right"/>
    </xf>
    <xf numFmtId="0" fontId="11" fillId="0" borderId="0" xfId="0" applyFont="1" applyAlignment="1">
      <alignment horizontal="left" vertical="center" wrapText="1"/>
    </xf>
    <xf numFmtId="0" fontId="0" fillId="0" borderId="0" xfId="0" applyAlignment="1">
      <alignment horizontal="left"/>
    </xf>
    <xf numFmtId="0" fontId="0" fillId="3" borderId="3" xfId="0" applyFill="1" applyBorder="1" applyAlignment="1">
      <alignment horizontal="left"/>
    </xf>
    <xf numFmtId="0" fontId="0" fillId="0" borderId="0" xfId="0" applyAlignment="1">
      <alignment horizontal="left" wrapText="1"/>
    </xf>
    <xf numFmtId="0" fontId="3" fillId="0" borderId="0" xfId="0" applyFont="1" applyAlignment="1">
      <alignment horizontal="right" vertical="top" wrapText="1"/>
    </xf>
    <xf numFmtId="0" fontId="3" fillId="0" borderId="0" xfId="0" applyFont="1" applyAlignment="1">
      <alignment horizontal="right" vertical="top"/>
    </xf>
    <xf numFmtId="0" fontId="0" fillId="3" borderId="0" xfId="0" applyFill="1" applyAlignment="1">
      <alignment horizontal="center"/>
    </xf>
    <xf numFmtId="0" fontId="13" fillId="3" borderId="0" xfId="2" applyFill="1" applyBorder="1" applyAlignment="1">
      <alignment horizontal="left"/>
    </xf>
    <xf numFmtId="0" fontId="13" fillId="3" borderId="8" xfId="2" applyFill="1" applyBorder="1" applyAlignment="1">
      <alignment horizontal="left"/>
    </xf>
    <xf numFmtId="0" fontId="13" fillId="0" borderId="3" xfId="2" applyFill="1" applyBorder="1" applyAlignment="1">
      <alignment horizontal="left"/>
    </xf>
    <xf numFmtId="0" fontId="5"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1</xdr:col>
      <xdr:colOff>1973593</xdr:colOff>
      <xdr:row>1</xdr:row>
      <xdr:rowOff>561975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73593" cy="457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104760</xdr:rowOff>
    </xdr:from>
    <xdr:ext cx="1971675" cy="456771"/>
    <xdr:pic>
      <xdr:nvPicPr>
        <xdr:cNvPr id="3" name="Picture 2">
          <a:extLst>
            <a:ext uri="{FF2B5EF4-FFF2-40B4-BE49-F238E27FC236}">
              <a16:creationId xmlns:a16="http://schemas.microsoft.com/office/drawing/2014/main" id="{833FB9F0-3738-6546-B053-EF2399D2B3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71675" cy="4567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104760</xdr:rowOff>
    </xdr:from>
    <xdr:ext cx="1971675" cy="456771"/>
    <xdr:pic>
      <xdr:nvPicPr>
        <xdr:cNvPr id="2" name="Picture 1">
          <a:extLst>
            <a:ext uri="{FF2B5EF4-FFF2-40B4-BE49-F238E27FC236}">
              <a16:creationId xmlns:a16="http://schemas.microsoft.com/office/drawing/2014/main" id="{BAA97A05-A96F-4516-8AFE-EE6FEE284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71675" cy="4567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104760</xdr:rowOff>
    </xdr:from>
    <xdr:ext cx="1971675" cy="456771"/>
    <xdr:pic>
      <xdr:nvPicPr>
        <xdr:cNvPr id="2" name="Picture 1">
          <a:extLst>
            <a:ext uri="{FF2B5EF4-FFF2-40B4-BE49-F238E27FC236}">
              <a16:creationId xmlns:a16="http://schemas.microsoft.com/office/drawing/2014/main" id="{B8A97F29-2266-4EE0-A56B-BB16038112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71675" cy="4567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3</xdr:col>
      <xdr:colOff>737090</xdr:colOff>
      <xdr:row>1</xdr:row>
      <xdr:rowOff>552450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327145"/>
          <a:ext cx="1918191" cy="4443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
  <sheetViews>
    <sheetView showGridLines="0" showRowColHeaders="0" tabSelected="1" showRuler="0" zoomScaleNormal="100" workbookViewId="0">
      <selection activeCell="B6" sqref="B6"/>
    </sheetView>
  </sheetViews>
  <sheetFormatPr defaultColWidth="8.85546875" defaultRowHeight="15" x14ac:dyDescent="0.25"/>
  <cols>
    <col min="1" max="1" width="4.140625" customWidth="1"/>
    <col min="2" max="2" width="74.85546875" customWidth="1"/>
    <col min="3" max="3" width="12.85546875" style="5" customWidth="1"/>
    <col min="4" max="4" width="26.42578125" customWidth="1"/>
  </cols>
  <sheetData>
    <row r="1" spans="1:4" ht="17.25" customHeight="1" x14ac:dyDescent="0.25">
      <c r="A1" s="41"/>
    </row>
    <row r="2" spans="1:4" ht="47.25" customHeight="1" x14ac:dyDescent="0.35">
      <c r="B2" s="61" t="s">
        <v>84</v>
      </c>
      <c r="C2" s="62"/>
      <c r="D2" s="62"/>
    </row>
    <row r="3" spans="1:4" ht="8.25" customHeight="1" x14ac:dyDescent="0.25">
      <c r="B3" s="19"/>
      <c r="C3" s="21"/>
      <c r="D3" s="21"/>
    </row>
    <row r="4" spans="1:4" ht="66.75" customHeight="1" x14ac:dyDescent="0.25">
      <c r="B4" s="63" t="s">
        <v>85</v>
      </c>
      <c r="C4" s="63"/>
      <c r="D4" s="63"/>
    </row>
    <row r="5" spans="1:4" ht="21.75" customHeight="1" x14ac:dyDescent="0.25">
      <c r="C5"/>
    </row>
    <row r="6" spans="1:4" ht="27" customHeight="1" x14ac:dyDescent="0.25">
      <c r="B6" s="39" t="s">
        <v>47</v>
      </c>
      <c r="C6"/>
    </row>
    <row r="7" spans="1:4" x14ac:dyDescent="0.25">
      <c r="B7" s="40" t="s">
        <v>63</v>
      </c>
    </row>
    <row r="8" spans="1:4" x14ac:dyDescent="0.25">
      <c r="B8" s="40" t="s">
        <v>64</v>
      </c>
    </row>
    <row r="9" spans="1:4" x14ac:dyDescent="0.25">
      <c r="B9" s="40" t="s">
        <v>62</v>
      </c>
    </row>
    <row r="10" spans="1:4" x14ac:dyDescent="0.25">
      <c r="B10" s="40" t="s">
        <v>48</v>
      </c>
    </row>
    <row r="16" spans="1:4" x14ac:dyDescent="0.25">
      <c r="B16" s="60" t="s">
        <v>14</v>
      </c>
      <c r="C16" s="60"/>
      <c r="D16" s="60"/>
    </row>
  </sheetData>
  <sheetProtection selectLockedCells="1"/>
  <mergeCells count="3">
    <mergeCell ref="B16:D16"/>
    <mergeCell ref="B2:D2"/>
    <mergeCell ref="B4:D4"/>
  </mergeCells>
  <hyperlinks>
    <hyperlink ref="B8" location="'Data Sci'!A1" display="Data Science - On-Campus Program" xr:uid="{00000000-0004-0000-0000-000000000000}"/>
    <hyperlink ref="B9" location="Online!A1" display="Online Programs" xr:uid="{00000000-0004-0000-0000-000001000000}"/>
    <hyperlink ref="B10" location="'All Other'!A1" display="All other programs" xr:uid="{00000000-0004-0000-0000-000002000000}"/>
    <hyperlink ref="B7" location="'Cyber Sec.'!A1" display="Cyber Security Program" xr:uid="{00000000-0004-0000-0000-000003000000}"/>
  </hyperlinks>
  <pageMargins left="0.5" right="0.5" top="0.5" bottom="0.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7" t="s">
        <v>68</v>
      </c>
      <c r="I2" s="68"/>
      <c r="J2" s="68"/>
      <c r="K2" s="68"/>
      <c r="L2" s="68"/>
      <c r="M2" s="68"/>
      <c r="N2" s="68"/>
      <c r="O2" s="68"/>
    </row>
    <row r="3" spans="2:15" ht="8.25" customHeight="1" x14ac:dyDescent="0.25">
      <c r="B3" s="19"/>
      <c r="C3" s="19"/>
      <c r="D3" s="19"/>
      <c r="E3" s="19"/>
      <c r="F3" s="19"/>
      <c r="G3" s="19"/>
      <c r="H3" s="20"/>
      <c r="I3" s="21"/>
      <c r="J3" s="21"/>
      <c r="K3" s="21"/>
      <c r="L3" s="21"/>
      <c r="M3" s="21"/>
      <c r="N3" s="21"/>
      <c r="O3" s="21"/>
    </row>
    <row r="4" spans="2:15" ht="15.75" customHeight="1" x14ac:dyDescent="0.25">
      <c r="J4" s="43"/>
      <c r="L4" s="43"/>
      <c r="N4" s="43"/>
    </row>
    <row r="5" spans="2:15" ht="15.75" customHeight="1" x14ac:dyDescent="0.25">
      <c r="J5" s="43" t="s">
        <v>69</v>
      </c>
      <c r="L5" s="43" t="s">
        <v>70</v>
      </c>
      <c r="N5" s="43" t="s">
        <v>71</v>
      </c>
    </row>
    <row r="6" spans="2:15" ht="18" customHeight="1" x14ac:dyDescent="0.3">
      <c r="D6" s="6" t="s">
        <v>15</v>
      </c>
      <c r="E6" s="27"/>
      <c r="F6" s="27"/>
      <c r="G6" s="27"/>
      <c r="H6" s="27"/>
      <c r="I6" s="27"/>
      <c r="J6" s="42" t="s">
        <v>55</v>
      </c>
      <c r="L6" s="42" t="s">
        <v>55</v>
      </c>
      <c r="M6" s="22"/>
      <c r="N6" s="42" t="s">
        <v>55</v>
      </c>
      <c r="O6" s="27"/>
    </row>
    <row r="7" spans="2:15" ht="6" customHeight="1" x14ac:dyDescent="0.25"/>
    <row r="8" spans="2:15" ht="15.75" thickBot="1" x14ac:dyDescent="0.3">
      <c r="B8" s="1" t="s">
        <v>7</v>
      </c>
      <c r="C8" s="1"/>
      <c r="D8" s="2"/>
      <c r="E8" s="2"/>
      <c r="F8" s="2"/>
      <c r="G8" s="2"/>
      <c r="H8" s="4" t="s">
        <v>3</v>
      </c>
      <c r="I8" s="3"/>
      <c r="J8" s="4" t="s">
        <v>72</v>
      </c>
      <c r="K8" s="3"/>
      <c r="L8" s="4" t="s">
        <v>73</v>
      </c>
      <c r="M8" s="4"/>
      <c r="N8" s="4" t="s">
        <v>74</v>
      </c>
      <c r="O8" s="2"/>
    </row>
    <row r="9" spans="2:15" ht="9" customHeight="1" x14ac:dyDescent="0.25"/>
    <row r="10" spans="2:15" ht="21.75" customHeight="1" x14ac:dyDescent="0.25">
      <c r="B10" s="9" t="s">
        <v>1</v>
      </c>
      <c r="C10" s="9"/>
      <c r="D10" s="69"/>
      <c r="E10" s="69"/>
      <c r="F10" s="10"/>
      <c r="G10" s="10"/>
      <c r="H10" s="11">
        <f>J10+L10+N10</f>
        <v>0</v>
      </c>
      <c r="I10" s="10"/>
      <c r="J10" s="11">
        <f>VLOOKUP(J6,Data!A2:E22,4,FALSE)</f>
        <v>0</v>
      </c>
      <c r="K10" s="10"/>
      <c r="L10" s="11">
        <f>VLOOKUP(L6,Data!A2:E22,4,FALSE)</f>
        <v>0</v>
      </c>
      <c r="M10" s="11"/>
      <c r="N10" s="11">
        <f>VLOOKUP(N6,Data!A2:E22,4,FALSE)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VLOOKUP(J6,Data!A2:E22,5,FALSE)</f>
        <v>0</v>
      </c>
      <c r="K12" s="10"/>
      <c r="L12" s="11">
        <f>VLOOKUP(L6,Data!A2:E22,5,FALSE)</f>
        <v>0</v>
      </c>
      <c r="M12" s="11"/>
      <c r="N12" s="11">
        <f>VLOOKUP(N6,Data!A2:E22,5,FALSE)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70" t="s">
        <v>45</v>
      </c>
      <c r="C14" s="70"/>
      <c r="D14" s="70"/>
      <c r="E14" s="71"/>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72" t="s">
        <v>57</v>
      </c>
      <c r="C15" s="72"/>
      <c r="D15" s="72"/>
      <c r="E15" s="72"/>
      <c r="F15" s="59"/>
      <c r="G15" s="30"/>
      <c r="H15" s="31">
        <f>J15+L15+N15</f>
        <v>0</v>
      </c>
      <c r="I15" s="30"/>
      <c r="J15" s="58">
        <f>IF(AND(J6&lt;&gt;"select", J6&lt;&gt;"not enrolled",J6&lt;&gt;"4 credits",J6&lt;&gt;"5 credits",J6&lt;&gt;"6 credits",J6&lt;&gt;"7 credits"), 250, 0)</f>
        <v>0</v>
      </c>
      <c r="K15" s="30"/>
      <c r="L15" s="58">
        <f>IF(AND(L6&lt;&gt;"select", L6&lt;&gt;"not enrolled",L6&lt;&gt;"4 credits",L6&lt;&gt;"5 credits",L6&lt;&gt;"6 credits",L6&lt;&gt;"7 credits"), 250, 0)</f>
        <v>0</v>
      </c>
      <c r="M15" s="31"/>
      <c r="N15" s="58">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72</v>
      </c>
      <c r="K18" s="3"/>
      <c r="L18" s="4" t="s">
        <v>73</v>
      </c>
      <c r="M18" s="4"/>
      <c r="N18" s="4" t="s">
        <v>74</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58</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59</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4" t="s">
        <v>22</v>
      </c>
      <c r="C23" s="64"/>
      <c r="D23" s="64"/>
      <c r="E23" s="64"/>
      <c r="F23" s="64"/>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5" t="s">
        <v>23</v>
      </c>
      <c r="C24" s="65"/>
      <c r="D24" s="65"/>
      <c r="E24" s="65"/>
      <c r="F24" s="65"/>
      <c r="G24" s="65"/>
      <c r="H24" s="26">
        <f>J24+L24+N24</f>
        <v>0</v>
      </c>
      <c r="I24" s="25"/>
      <c r="J24" s="18"/>
      <c r="K24" s="25"/>
      <c r="L24" s="18"/>
      <c r="M24" s="32"/>
      <c r="N24" s="48"/>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7">
        <v>1</v>
      </c>
      <c r="C30" t="s">
        <v>75</v>
      </c>
      <c r="D30" s="46"/>
      <c r="E30" s="46"/>
      <c r="F30" s="46"/>
      <c r="G30" s="46"/>
      <c r="H30" s="46"/>
      <c r="I30" s="46"/>
      <c r="J30" s="46"/>
      <c r="K30" s="46"/>
      <c r="L30" s="46"/>
      <c r="M30" s="46"/>
      <c r="N30" s="46"/>
      <c r="O30" s="46"/>
    </row>
    <row r="31" spans="2:15" ht="18" customHeight="1" x14ac:dyDescent="0.25">
      <c r="B31" s="45">
        <v>2</v>
      </c>
      <c r="C31" t="s">
        <v>46</v>
      </c>
      <c r="H31"/>
      <c r="J31"/>
      <c r="L31"/>
      <c r="M31"/>
      <c r="N31"/>
    </row>
    <row r="32" spans="2:15" ht="32.25" customHeight="1" x14ac:dyDescent="0.25">
      <c r="B32" s="44">
        <v>3</v>
      </c>
      <c r="C32" s="66" t="s">
        <v>86</v>
      </c>
      <c r="D32" s="66"/>
      <c r="E32" s="66"/>
      <c r="F32" s="66"/>
      <c r="G32" s="66"/>
      <c r="H32" s="66"/>
      <c r="I32" s="66"/>
      <c r="J32" s="66"/>
      <c r="K32" s="66"/>
      <c r="L32" s="66"/>
      <c r="M32" s="66"/>
      <c r="N32" s="66"/>
      <c r="O32" s="66"/>
    </row>
    <row r="33" spans="2:15" ht="33" customHeight="1" x14ac:dyDescent="0.25">
      <c r="B33" s="44">
        <v>4</v>
      </c>
      <c r="C33" s="66" t="s">
        <v>60</v>
      </c>
      <c r="D33" s="66"/>
      <c r="E33" s="66"/>
      <c r="F33" s="66"/>
      <c r="G33" s="66"/>
      <c r="H33" s="66"/>
      <c r="I33" s="66"/>
      <c r="J33" s="66"/>
      <c r="K33" s="66"/>
      <c r="L33" s="66"/>
      <c r="M33" s="66"/>
      <c r="N33" s="66"/>
      <c r="O33" s="66"/>
    </row>
    <row r="34" spans="2:15" ht="46.5" customHeight="1" x14ac:dyDescent="0.25">
      <c r="B34" s="44">
        <v>5</v>
      </c>
      <c r="C34" s="66" t="s">
        <v>49</v>
      </c>
      <c r="D34" s="66"/>
      <c r="E34" s="66"/>
      <c r="F34" s="66"/>
      <c r="G34" s="66"/>
      <c r="H34" s="66"/>
      <c r="I34" s="66"/>
      <c r="J34" s="66"/>
      <c r="K34" s="66"/>
      <c r="L34" s="66"/>
      <c r="M34" s="66"/>
      <c r="N34" s="66"/>
      <c r="O34" s="66"/>
    </row>
    <row r="35" spans="2:15" ht="21.75" customHeight="1" x14ac:dyDescent="0.25"/>
    <row r="37" spans="2:15" x14ac:dyDescent="0.25">
      <c r="B37" s="60" t="s">
        <v>14</v>
      </c>
      <c r="C37" s="60"/>
      <c r="D37" s="60"/>
      <c r="E37" s="60"/>
      <c r="F37" s="60"/>
      <c r="G37" s="60"/>
      <c r="H37" s="60"/>
      <c r="I37" s="60"/>
      <c r="J37" s="60"/>
      <c r="K37" s="60"/>
      <c r="L37" s="60"/>
      <c r="M37" s="60"/>
      <c r="N37" s="60"/>
      <c r="O37" s="60"/>
    </row>
  </sheetData>
  <sheetProtection algorithmName="SHA-512" hashValue="pZ4BNN6PM+HccWp5iGGOXdWyRrU9Zpd1e+h2UL2ZLasUEhrfGlPPKG2zC4D2kIk3PWXZqrs+WnHGy+thB2g2yw==" saltValue="GmMnKJxuav5eJTp7kYBCYQ==" spinCount="100000" sheet="1" objects="1" scenarios="1" selectLockedCells="1"/>
  <mergeCells count="10">
    <mergeCell ref="B23:F23"/>
    <mergeCell ref="B24:G24"/>
    <mergeCell ref="C34:O34"/>
    <mergeCell ref="B37:O37"/>
    <mergeCell ref="H2:O2"/>
    <mergeCell ref="D10:E10"/>
    <mergeCell ref="B14:E14"/>
    <mergeCell ref="B15:E15"/>
    <mergeCell ref="C33:O33"/>
    <mergeCell ref="C32:O32"/>
  </mergeCells>
  <hyperlinks>
    <hyperlink ref="B14" r:id="rId1" display="Will you enroll in DU's health insurance plan?" xr:uid="{00000000-0004-0000-0100-000000000000}"/>
    <hyperlink ref="B15" r:id="rId2" display="Will you use DU Health &amp; Counseling Services? " xr:uid="{00000000-0004-0000-0100-000001000000}"/>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Data!$A$25:$A$26</xm:f>
          </x14:formula1>
          <xm:sqref>F14</xm:sqref>
        </x14:dataValidation>
        <x14:dataValidation type="list" allowBlank="1" showInputMessage="1" showErrorMessage="1" xr:uid="{00000000-0002-0000-0100-000002000000}">
          <x14:formula1>
            <xm:f>Data!$A$2:$A$22</xm:f>
          </x14:formula1>
          <xm:sqref>N6 J6 L6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A5584-B156-4E97-B2C2-4091B6344F3B}">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7" t="s">
        <v>76</v>
      </c>
      <c r="I2" s="68"/>
      <c r="J2" s="68"/>
      <c r="K2" s="68"/>
      <c r="L2" s="68"/>
      <c r="M2" s="68"/>
      <c r="N2" s="68"/>
      <c r="O2" s="68"/>
    </row>
    <row r="3" spans="2:15" ht="8.25" customHeight="1" x14ac:dyDescent="0.25">
      <c r="B3" s="19"/>
      <c r="C3" s="19"/>
      <c r="D3" s="19"/>
      <c r="E3" s="19"/>
      <c r="F3" s="19"/>
      <c r="G3" s="19"/>
      <c r="H3" s="20"/>
      <c r="I3" s="21"/>
      <c r="J3" s="21"/>
      <c r="K3" s="21"/>
      <c r="L3" s="21"/>
      <c r="M3" s="21"/>
      <c r="N3" s="21"/>
      <c r="O3" s="21"/>
    </row>
    <row r="4" spans="2:15" ht="15.75" customHeight="1" x14ac:dyDescent="0.25">
      <c r="J4" s="43"/>
      <c r="L4" s="43"/>
      <c r="N4" s="43"/>
    </row>
    <row r="5" spans="2:15" ht="15.75" customHeight="1" x14ac:dyDescent="0.25">
      <c r="J5" s="43" t="s">
        <v>69</v>
      </c>
      <c r="L5" s="43" t="s">
        <v>70</v>
      </c>
      <c r="N5" s="43" t="s">
        <v>71</v>
      </c>
    </row>
    <row r="6" spans="2:15" ht="18" customHeight="1" x14ac:dyDescent="0.3">
      <c r="D6" s="6" t="s">
        <v>15</v>
      </c>
      <c r="E6" s="27"/>
      <c r="F6" s="27"/>
      <c r="G6" s="27"/>
      <c r="H6" s="27"/>
      <c r="I6" s="27"/>
      <c r="J6" s="42" t="s">
        <v>55</v>
      </c>
      <c r="L6" s="42" t="s">
        <v>55</v>
      </c>
      <c r="M6" s="22"/>
      <c r="N6" s="42" t="s">
        <v>55</v>
      </c>
      <c r="O6" s="27"/>
    </row>
    <row r="7" spans="2:15" ht="6" customHeight="1" x14ac:dyDescent="0.25"/>
    <row r="8" spans="2:15" ht="15.75" thickBot="1" x14ac:dyDescent="0.3">
      <c r="B8" s="1" t="s">
        <v>7</v>
      </c>
      <c r="C8" s="1"/>
      <c r="D8" s="2"/>
      <c r="E8" s="2"/>
      <c r="F8" s="2"/>
      <c r="G8" s="2"/>
      <c r="H8" s="4" t="s">
        <v>3</v>
      </c>
      <c r="I8" s="3"/>
      <c r="J8" s="4" t="s">
        <v>72</v>
      </c>
      <c r="K8" s="3"/>
      <c r="L8" s="4" t="s">
        <v>73</v>
      </c>
      <c r="M8" s="4"/>
      <c r="N8" s="4" t="s">
        <v>74</v>
      </c>
      <c r="O8" s="2"/>
    </row>
    <row r="9" spans="2:15" ht="9" customHeight="1" x14ac:dyDescent="0.25"/>
    <row r="10" spans="2:15" ht="21.75" customHeight="1" x14ac:dyDescent="0.25">
      <c r="B10" s="9" t="s">
        <v>1</v>
      </c>
      <c r="C10" s="9"/>
      <c r="D10" s="69"/>
      <c r="E10" s="69"/>
      <c r="F10" s="10"/>
      <c r="G10" s="10"/>
      <c r="H10" s="11">
        <f>J10+L10+N10</f>
        <v>0</v>
      </c>
      <c r="I10" s="10"/>
      <c r="J10" s="11">
        <f>VLOOKUP(J6,Data!A2:E22,3,FALSE)</f>
        <v>0</v>
      </c>
      <c r="K10" s="10"/>
      <c r="L10" s="11">
        <f>VLOOKUP(L6,Data!A2:E22,3,FALSE)</f>
        <v>0</v>
      </c>
      <c r="M10" s="11"/>
      <c r="N10" s="11">
        <f>VLOOKUP(N6,Data!A2:E22,3,FALSE)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VLOOKUP(J6,Data!A2:E22,5,FALSE)</f>
        <v>0</v>
      </c>
      <c r="K12" s="10"/>
      <c r="L12" s="11">
        <f>VLOOKUP(L6,Data!A2:E22,5,FALSE)</f>
        <v>0</v>
      </c>
      <c r="M12" s="11"/>
      <c r="N12" s="11">
        <f>VLOOKUP(N6,Data!A2:E22,5,FALSE)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70" t="s">
        <v>45</v>
      </c>
      <c r="C14" s="70"/>
      <c r="D14" s="70"/>
      <c r="E14" s="71"/>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72" t="s">
        <v>57</v>
      </c>
      <c r="C15" s="72"/>
      <c r="D15" s="72"/>
      <c r="E15" s="72"/>
      <c r="F15" s="59"/>
      <c r="G15" s="30"/>
      <c r="H15" s="31">
        <f>J15+L15+N15</f>
        <v>0</v>
      </c>
      <c r="I15" s="30"/>
      <c r="J15" s="58">
        <f>IF(AND(J6&lt;&gt;"select", J6&lt;&gt;"not enrolled",J6&lt;&gt;"4 credits",J6&lt;&gt;"5 credits",J6&lt;&gt;"6 credits",J6&lt;&gt;"7 credits"), 250, 0)</f>
        <v>0</v>
      </c>
      <c r="K15" s="30"/>
      <c r="L15" s="58">
        <f>IF(AND(L6&lt;&gt;"select", L6&lt;&gt;"not enrolled",L6&lt;&gt;"4 credits",L6&lt;&gt;"5 credits",L6&lt;&gt;"6 credits",L6&lt;&gt;"7 credits"), 250, 0)</f>
        <v>0</v>
      </c>
      <c r="M15" s="31"/>
      <c r="N15" s="58">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72</v>
      </c>
      <c r="K18" s="3"/>
      <c r="L18" s="4" t="s">
        <v>73</v>
      </c>
      <c r="M18" s="4"/>
      <c r="N18" s="4" t="s">
        <v>74</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58</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59</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4" t="s">
        <v>22</v>
      </c>
      <c r="C23" s="64"/>
      <c r="D23" s="64"/>
      <c r="E23" s="64"/>
      <c r="F23" s="64"/>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5" t="s">
        <v>23</v>
      </c>
      <c r="C24" s="65"/>
      <c r="D24" s="65"/>
      <c r="E24" s="65"/>
      <c r="F24" s="65"/>
      <c r="G24" s="65"/>
      <c r="H24" s="26">
        <f>J24+L24+N24</f>
        <v>0</v>
      </c>
      <c r="I24" s="25"/>
      <c r="J24" s="18"/>
      <c r="K24" s="25"/>
      <c r="L24" s="18"/>
      <c r="M24" s="32"/>
      <c r="N24" s="48"/>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7">
        <v>1</v>
      </c>
      <c r="C30" t="s">
        <v>77</v>
      </c>
      <c r="D30" s="46"/>
      <c r="E30" s="46"/>
      <c r="F30" s="46"/>
      <c r="G30" s="46"/>
      <c r="H30" s="46"/>
      <c r="I30" s="46"/>
      <c r="J30" s="46"/>
      <c r="K30" s="46"/>
      <c r="L30" s="46"/>
      <c r="M30" s="46"/>
      <c r="N30" s="46"/>
      <c r="O30" s="46"/>
    </row>
    <row r="31" spans="2:15" ht="18" customHeight="1" x14ac:dyDescent="0.25">
      <c r="B31" s="45">
        <v>2</v>
      </c>
      <c r="C31" t="s">
        <v>46</v>
      </c>
      <c r="H31"/>
      <c r="J31"/>
      <c r="L31"/>
      <c r="M31"/>
      <c r="N31"/>
    </row>
    <row r="32" spans="2:15" ht="32.25" customHeight="1" x14ac:dyDescent="0.25">
      <c r="B32" s="44">
        <v>3</v>
      </c>
      <c r="C32" s="66" t="s">
        <v>87</v>
      </c>
      <c r="D32" s="66"/>
      <c r="E32" s="66"/>
      <c r="F32" s="66"/>
      <c r="G32" s="66"/>
      <c r="H32" s="66"/>
      <c r="I32" s="66"/>
      <c r="J32" s="66"/>
      <c r="K32" s="66"/>
      <c r="L32" s="66"/>
      <c r="M32" s="66"/>
      <c r="N32" s="66"/>
      <c r="O32" s="66"/>
    </row>
    <row r="33" spans="2:15" ht="33" customHeight="1" x14ac:dyDescent="0.25">
      <c r="B33" s="44">
        <v>4</v>
      </c>
      <c r="C33" s="66" t="s">
        <v>60</v>
      </c>
      <c r="D33" s="66"/>
      <c r="E33" s="66"/>
      <c r="F33" s="66"/>
      <c r="G33" s="66"/>
      <c r="H33" s="66"/>
      <c r="I33" s="66"/>
      <c r="J33" s="66"/>
      <c r="K33" s="66"/>
      <c r="L33" s="66"/>
      <c r="M33" s="66"/>
      <c r="N33" s="66"/>
      <c r="O33" s="66"/>
    </row>
    <row r="34" spans="2:15" ht="46.5" customHeight="1" x14ac:dyDescent="0.25">
      <c r="B34" s="44">
        <v>5</v>
      </c>
      <c r="C34" s="66" t="s">
        <v>49</v>
      </c>
      <c r="D34" s="66"/>
      <c r="E34" s="66"/>
      <c r="F34" s="66"/>
      <c r="G34" s="66"/>
      <c r="H34" s="66"/>
      <c r="I34" s="66"/>
      <c r="J34" s="66"/>
      <c r="K34" s="66"/>
      <c r="L34" s="66"/>
      <c r="M34" s="66"/>
      <c r="N34" s="66"/>
      <c r="O34" s="66"/>
    </row>
    <row r="35" spans="2:15" ht="21.75" customHeight="1" x14ac:dyDescent="0.25"/>
    <row r="37" spans="2:15" x14ac:dyDescent="0.25">
      <c r="B37" s="60" t="s">
        <v>14</v>
      </c>
      <c r="C37" s="60"/>
      <c r="D37" s="60"/>
      <c r="E37" s="60"/>
      <c r="F37" s="60"/>
      <c r="G37" s="60"/>
      <c r="H37" s="60"/>
      <c r="I37" s="60"/>
      <c r="J37" s="60"/>
      <c r="K37" s="60"/>
      <c r="L37" s="60"/>
      <c r="M37" s="60"/>
      <c r="N37" s="60"/>
      <c r="O37" s="60"/>
    </row>
  </sheetData>
  <sheetProtection algorithmName="SHA-512" hashValue="FeHoKuRG8thbyZ+1HPphRZLSsoMURHI/50lS6NG7B1LSzk49Qy8JiClpCyINo68JPRHMVUts2mEWF4UYlB4X6A==" saltValue="v+XQcy+ZC/rOb4g1DfiHQg==" spinCount="100000" sheet="1" objects="1" scenarios="1" selectLockedCells="1"/>
  <mergeCells count="10">
    <mergeCell ref="C32:O32"/>
    <mergeCell ref="C33:O33"/>
    <mergeCell ref="C34:O34"/>
    <mergeCell ref="B37:O37"/>
    <mergeCell ref="H2:O2"/>
    <mergeCell ref="D10:E10"/>
    <mergeCell ref="B14:E14"/>
    <mergeCell ref="B15:E15"/>
    <mergeCell ref="B23:F23"/>
    <mergeCell ref="B24:G24"/>
  </mergeCells>
  <hyperlinks>
    <hyperlink ref="B14" r:id="rId1" display="Will you enroll in DU's health insurance plan?" xr:uid="{3C09F77A-BD69-4465-8534-D4F1C5ED0E8E}"/>
    <hyperlink ref="B15" r:id="rId2" display="Will you use DU Health &amp; Counseling Services? " xr:uid="{7E276203-333D-4ECC-A93C-370DD9AAAF5B}"/>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13B0323C-BBE8-488A-99A6-997C0E33158E}">
          <x14:formula1>
            <xm:f>Data!$A$2:$A$22</xm:f>
          </x14:formula1>
          <xm:sqref>N6 J6 L6</xm:sqref>
        </x14:dataValidation>
        <x14:dataValidation type="list" allowBlank="1" showInputMessage="1" showErrorMessage="1" xr:uid="{6DA5516F-B1BC-4D6A-B9D7-B0DF83C40195}">
          <x14:formula1>
            <xm:f>Data!$A$25:$A$26</xm:f>
          </x14:formula1>
          <xm:sqref>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C10D5-B9BF-4CCE-BD2C-792E75437C4F}">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7" t="s">
        <v>78</v>
      </c>
      <c r="I2" s="68"/>
      <c r="J2" s="68"/>
      <c r="K2" s="68"/>
      <c r="L2" s="68"/>
      <c r="M2" s="68"/>
      <c r="N2" s="68"/>
      <c r="O2" s="68"/>
    </row>
    <row r="3" spans="2:15" ht="8.25" customHeight="1" x14ac:dyDescent="0.25">
      <c r="B3" s="19"/>
      <c r="C3" s="19"/>
      <c r="D3" s="19"/>
      <c r="E3" s="19"/>
      <c r="F3" s="19"/>
      <c r="G3" s="19"/>
      <c r="H3" s="20"/>
      <c r="I3" s="21"/>
      <c r="J3" s="21"/>
      <c r="K3" s="21"/>
      <c r="L3" s="21"/>
      <c r="M3" s="21"/>
      <c r="N3" s="21"/>
      <c r="O3" s="21"/>
    </row>
    <row r="4" spans="2:15" ht="15.75" customHeight="1" x14ac:dyDescent="0.25">
      <c r="J4" s="43"/>
      <c r="L4" s="43"/>
      <c r="N4" s="43"/>
    </row>
    <row r="5" spans="2:15" ht="15.75" customHeight="1" x14ac:dyDescent="0.25">
      <c r="J5" s="43" t="s">
        <v>69</v>
      </c>
      <c r="L5" s="43" t="s">
        <v>70</v>
      </c>
      <c r="N5" s="43" t="s">
        <v>71</v>
      </c>
    </row>
    <row r="6" spans="2:15" ht="18" customHeight="1" x14ac:dyDescent="0.3">
      <c r="D6" s="6" t="s">
        <v>15</v>
      </c>
      <c r="E6" s="27"/>
      <c r="F6" s="27"/>
      <c r="G6" s="27"/>
      <c r="H6" s="27"/>
      <c r="I6" s="27"/>
      <c r="J6" s="42" t="s">
        <v>55</v>
      </c>
      <c r="L6" s="42" t="s">
        <v>55</v>
      </c>
      <c r="M6" s="22"/>
      <c r="N6" s="42" t="s">
        <v>55</v>
      </c>
      <c r="O6" s="27"/>
    </row>
    <row r="7" spans="2:15" ht="6" customHeight="1" x14ac:dyDescent="0.25"/>
    <row r="8" spans="2:15" ht="15.75" thickBot="1" x14ac:dyDescent="0.3">
      <c r="B8" s="1" t="s">
        <v>7</v>
      </c>
      <c r="C8" s="1"/>
      <c r="D8" s="2"/>
      <c r="E8" s="2"/>
      <c r="F8" s="2"/>
      <c r="G8" s="2"/>
      <c r="H8" s="4" t="s">
        <v>3</v>
      </c>
      <c r="I8" s="3"/>
      <c r="J8" s="4" t="s">
        <v>72</v>
      </c>
      <c r="K8" s="3"/>
      <c r="L8" s="4" t="s">
        <v>73</v>
      </c>
      <c r="M8" s="4"/>
      <c r="N8" s="4" t="s">
        <v>74</v>
      </c>
      <c r="O8" s="2"/>
    </row>
    <row r="9" spans="2:15" ht="9" customHeight="1" x14ac:dyDescent="0.25"/>
    <row r="10" spans="2:15" ht="21.75" customHeight="1" x14ac:dyDescent="0.25">
      <c r="B10" s="9" t="s">
        <v>1</v>
      </c>
      <c r="C10" s="9"/>
      <c r="D10" s="69"/>
      <c r="E10" s="69"/>
      <c r="F10" s="10"/>
      <c r="G10" s="10"/>
      <c r="H10" s="11">
        <f>J10+L10+N10</f>
        <v>0</v>
      </c>
      <c r="I10" s="10"/>
      <c r="J10" s="11">
        <f>VLOOKUP(J6,Data!A2:E22,2,FALSE)</f>
        <v>0</v>
      </c>
      <c r="K10" s="10"/>
      <c r="L10" s="11">
        <f>VLOOKUP(L6,Data!A2:E22,2,FALSE)</f>
        <v>0</v>
      </c>
      <c r="M10" s="11"/>
      <c r="N10" s="11">
        <f>VLOOKUP(N6,Data!A2:E22,2,FALSE)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VLOOKUP(J6,Data!A2:E22,5,FALSE)</f>
        <v>0</v>
      </c>
      <c r="K12" s="10"/>
      <c r="L12" s="11">
        <f>VLOOKUP(L6,Data!A2:E22,5,FALSE)</f>
        <v>0</v>
      </c>
      <c r="M12" s="11"/>
      <c r="N12" s="11">
        <f>VLOOKUP(N6,Data!A2:E22,5,FALSE)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70" t="s">
        <v>45</v>
      </c>
      <c r="C14" s="70"/>
      <c r="D14" s="70"/>
      <c r="E14" s="71"/>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72" t="s">
        <v>57</v>
      </c>
      <c r="C15" s="72"/>
      <c r="D15" s="72"/>
      <c r="E15" s="72"/>
      <c r="F15" s="59"/>
      <c r="G15" s="30"/>
      <c r="H15" s="31">
        <f>J15+L15+N15</f>
        <v>0</v>
      </c>
      <c r="I15" s="30"/>
      <c r="J15" s="58">
        <f>IF(AND(J6&lt;&gt;"select", J6&lt;&gt;"not enrolled",J6&lt;&gt;"4 credits",J6&lt;&gt;"5 credits",J6&lt;&gt;"6 credits",J6&lt;&gt;"7 credits"), 250, 0)</f>
        <v>0</v>
      </c>
      <c r="K15" s="30"/>
      <c r="L15" s="58">
        <f>IF(AND(L6&lt;&gt;"select", L6&lt;&gt;"not enrolled",L6&lt;&gt;"4 credits",L6&lt;&gt;"5 credits",L6&lt;&gt;"6 credits",L6&lt;&gt;"7 credits"), 250, 0)</f>
        <v>0</v>
      </c>
      <c r="M15" s="31"/>
      <c r="N15" s="58">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72</v>
      </c>
      <c r="K18" s="3"/>
      <c r="L18" s="4" t="s">
        <v>73</v>
      </c>
      <c r="M18" s="4"/>
      <c r="N18" s="4" t="s">
        <v>74</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58</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59</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4" t="s">
        <v>22</v>
      </c>
      <c r="C23" s="64"/>
      <c r="D23" s="64"/>
      <c r="E23" s="64"/>
      <c r="F23" s="64"/>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5" t="s">
        <v>23</v>
      </c>
      <c r="C24" s="65"/>
      <c r="D24" s="65"/>
      <c r="E24" s="65"/>
      <c r="F24" s="65"/>
      <c r="G24" s="65"/>
      <c r="H24" s="26">
        <f>J24+L24+N24</f>
        <v>0</v>
      </c>
      <c r="I24" s="25"/>
      <c r="J24" s="18"/>
      <c r="K24" s="25"/>
      <c r="L24" s="18"/>
      <c r="M24" s="32"/>
      <c r="N24" s="48"/>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7">
        <v>1</v>
      </c>
      <c r="C30" t="s">
        <v>79</v>
      </c>
      <c r="D30" s="46"/>
      <c r="E30" s="46"/>
      <c r="F30" s="46"/>
      <c r="G30" s="46"/>
      <c r="H30" s="46"/>
      <c r="I30" s="46"/>
      <c r="J30" s="46"/>
      <c r="K30" s="46"/>
      <c r="L30" s="46"/>
      <c r="M30" s="46"/>
      <c r="N30" s="46"/>
      <c r="O30" s="46"/>
    </row>
    <row r="31" spans="2:15" ht="18" customHeight="1" x14ac:dyDescent="0.25">
      <c r="B31" s="45">
        <v>2</v>
      </c>
      <c r="C31" t="s">
        <v>46</v>
      </c>
      <c r="H31"/>
      <c r="J31"/>
      <c r="L31"/>
      <c r="M31"/>
      <c r="N31"/>
    </row>
    <row r="32" spans="2:15" ht="32.25" customHeight="1" x14ac:dyDescent="0.25">
      <c r="B32" s="44">
        <v>3</v>
      </c>
      <c r="C32" s="66" t="s">
        <v>88</v>
      </c>
      <c r="D32" s="66"/>
      <c r="E32" s="66"/>
      <c r="F32" s="66"/>
      <c r="G32" s="66"/>
      <c r="H32" s="66"/>
      <c r="I32" s="66"/>
      <c r="J32" s="66"/>
      <c r="K32" s="66"/>
      <c r="L32" s="66"/>
      <c r="M32" s="66"/>
      <c r="N32" s="66"/>
      <c r="O32" s="66"/>
    </row>
    <row r="33" spans="2:15" ht="33" customHeight="1" x14ac:dyDescent="0.25">
      <c r="B33" s="44">
        <v>4</v>
      </c>
      <c r="C33" s="66" t="s">
        <v>60</v>
      </c>
      <c r="D33" s="66"/>
      <c r="E33" s="66"/>
      <c r="F33" s="66"/>
      <c r="G33" s="66"/>
      <c r="H33" s="66"/>
      <c r="I33" s="66"/>
      <c r="J33" s="66"/>
      <c r="K33" s="66"/>
      <c r="L33" s="66"/>
      <c r="M33" s="66"/>
      <c r="N33" s="66"/>
      <c r="O33" s="66"/>
    </row>
    <row r="34" spans="2:15" ht="46.5" customHeight="1" x14ac:dyDescent="0.25">
      <c r="B34" s="44">
        <v>5</v>
      </c>
      <c r="C34" s="66" t="s">
        <v>49</v>
      </c>
      <c r="D34" s="66"/>
      <c r="E34" s="66"/>
      <c r="F34" s="66"/>
      <c r="G34" s="66"/>
      <c r="H34" s="66"/>
      <c r="I34" s="66"/>
      <c r="J34" s="66"/>
      <c r="K34" s="66"/>
      <c r="L34" s="66"/>
      <c r="M34" s="66"/>
      <c r="N34" s="66"/>
      <c r="O34" s="66"/>
    </row>
    <row r="35" spans="2:15" ht="21.75" customHeight="1" x14ac:dyDescent="0.25"/>
    <row r="37" spans="2:15" x14ac:dyDescent="0.25">
      <c r="B37" s="60" t="s">
        <v>14</v>
      </c>
      <c r="C37" s="60"/>
      <c r="D37" s="60"/>
      <c r="E37" s="60"/>
      <c r="F37" s="60"/>
      <c r="G37" s="60"/>
      <c r="H37" s="60"/>
      <c r="I37" s="60"/>
      <c r="J37" s="60"/>
      <c r="K37" s="60"/>
      <c r="L37" s="60"/>
      <c r="M37" s="60"/>
      <c r="N37" s="60"/>
      <c r="O37" s="60"/>
    </row>
  </sheetData>
  <sheetProtection algorithmName="SHA-512" hashValue="JYfeb3OThQgEin7oFdGKg2FCVAfSXi6fldGPIdoQF5eoReCZwG+SKNvnZWQjRprnX374Qv9ZOpoLGz4UTnYNsg==" saltValue="1yHrLDcu/80ZqPhCp8321A==" spinCount="100000" sheet="1" objects="1" scenarios="1" selectLockedCells="1"/>
  <mergeCells count="10">
    <mergeCell ref="C32:O32"/>
    <mergeCell ref="C33:O33"/>
    <mergeCell ref="C34:O34"/>
    <mergeCell ref="B37:O37"/>
    <mergeCell ref="H2:O2"/>
    <mergeCell ref="D10:E10"/>
    <mergeCell ref="B14:E14"/>
    <mergeCell ref="B15:E15"/>
    <mergeCell ref="B23:F23"/>
    <mergeCell ref="B24:G24"/>
  </mergeCells>
  <hyperlinks>
    <hyperlink ref="B14" r:id="rId1" display="Will you enroll in DU's health insurance plan?" xr:uid="{2DFA319A-E823-4C44-9582-652A9DAB6580}"/>
    <hyperlink ref="B15" r:id="rId2" display="Will you use DU Health &amp; Counseling Services? " xr:uid="{8E81B37B-447B-4C0F-AA9B-D805475DA73F}"/>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3DE0F51A-4F38-499A-8ADE-DE809D3840A8}">
          <x14:formula1>
            <xm:f>Data!$A$25:$A$26</xm:f>
          </x14:formula1>
          <xm:sqref>F14</xm:sqref>
        </x14:dataValidation>
        <x14:dataValidation type="list" allowBlank="1" showInputMessage="1" showErrorMessage="1" xr:uid="{28C978ED-BDB9-430D-A8C1-D68D92624455}">
          <x14:formula1>
            <xm:f>Data!$A$2:$A$22</xm:f>
          </x14:formula1>
          <xm:sqref>N6 J6 L6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33"/>
  <sheetViews>
    <sheetView showGridLines="0" showRowColHeaders="0" showRuler="0" zoomScaleNormal="100" workbookViewId="0">
      <selection activeCell="I7" sqref="I7"/>
    </sheetView>
  </sheetViews>
  <sheetFormatPr defaultColWidth="8.85546875" defaultRowHeight="15" x14ac:dyDescent="0.25"/>
  <cols>
    <col min="1" max="1" width="4.140625" customWidth="1"/>
    <col min="4" max="4" width="14" customWidth="1"/>
    <col min="5" max="5" width="13.85546875" customWidth="1"/>
    <col min="6" max="6" width="4.28515625" customWidth="1"/>
    <col min="7" max="7" width="15" style="5" customWidth="1"/>
    <col min="8" max="8" width="2.85546875" customWidth="1"/>
    <col min="9" max="9" width="15" style="5" customWidth="1"/>
    <col min="10" max="10" width="2.85546875" customWidth="1"/>
    <col min="11" max="11" width="15" style="5" customWidth="1"/>
    <col min="12" max="12" width="2.85546875" style="5" customWidth="1"/>
    <col min="13" max="13" width="15" style="5" customWidth="1"/>
    <col min="14" max="14" width="2.85546875" style="5" customWidth="1"/>
    <col min="15" max="15" width="15" style="5" customWidth="1"/>
  </cols>
  <sheetData>
    <row r="1" spans="2:15" ht="17.25" customHeight="1" x14ac:dyDescent="0.25"/>
    <row r="2" spans="2:15" ht="47.25" customHeight="1" x14ac:dyDescent="0.35">
      <c r="G2" s="61" t="s">
        <v>80</v>
      </c>
      <c r="H2" s="61"/>
      <c r="I2" s="61"/>
      <c r="J2" s="61"/>
      <c r="K2" s="61"/>
      <c r="L2" s="61"/>
      <c r="M2" s="61"/>
      <c r="N2" s="61"/>
      <c r="O2" s="61"/>
    </row>
    <row r="3" spans="2:15" ht="8.25" customHeight="1" x14ac:dyDescent="0.25">
      <c r="B3" s="19"/>
      <c r="C3" s="19"/>
      <c r="D3" s="19"/>
      <c r="E3" s="19"/>
      <c r="F3" s="19"/>
      <c r="G3" s="20"/>
      <c r="H3" s="21"/>
      <c r="I3" s="21"/>
      <c r="J3" s="21"/>
      <c r="K3" s="21"/>
      <c r="L3" s="21"/>
      <c r="M3" s="21"/>
      <c r="N3" s="21"/>
      <c r="O3" s="21"/>
    </row>
    <row r="4" spans="2:15" ht="9.75" customHeight="1" x14ac:dyDescent="0.25"/>
    <row r="5" spans="2:15" ht="9.75" customHeight="1" x14ac:dyDescent="0.25"/>
    <row r="6" spans="2:15" ht="15" customHeight="1" x14ac:dyDescent="0.25">
      <c r="I6" s="52" t="s">
        <v>69</v>
      </c>
      <c r="K6" s="52" t="s">
        <v>70</v>
      </c>
      <c r="L6" s="33"/>
      <c r="M6" s="52" t="s">
        <v>71</v>
      </c>
      <c r="N6" s="33"/>
      <c r="O6" s="52" t="s">
        <v>81</v>
      </c>
    </row>
    <row r="7" spans="2:15" ht="18" customHeight="1" x14ac:dyDescent="0.3">
      <c r="C7" s="6" t="s">
        <v>42</v>
      </c>
      <c r="E7" s="27"/>
      <c r="F7" s="27"/>
      <c r="G7" s="27"/>
      <c r="H7" s="27"/>
      <c r="I7" s="49" t="s">
        <v>55</v>
      </c>
      <c r="K7" s="50" t="s">
        <v>55</v>
      </c>
      <c r="L7"/>
      <c r="M7" s="51" t="s">
        <v>55</v>
      </c>
      <c r="N7"/>
      <c r="O7" s="51" t="s">
        <v>55</v>
      </c>
    </row>
    <row r="8" spans="2:15" ht="18.75" customHeight="1" x14ac:dyDescent="0.25"/>
    <row r="9" spans="2:15" ht="15.75" thickBot="1" x14ac:dyDescent="0.3">
      <c r="B9" s="1" t="s">
        <v>7</v>
      </c>
      <c r="C9" s="2"/>
      <c r="D9" s="2"/>
      <c r="E9" s="2"/>
      <c r="F9" s="2"/>
      <c r="G9" s="4" t="s">
        <v>3</v>
      </c>
      <c r="H9" s="3"/>
      <c r="I9" s="4" t="s">
        <v>72</v>
      </c>
      <c r="J9" s="3"/>
      <c r="K9" s="4" t="s">
        <v>73</v>
      </c>
      <c r="L9" s="4"/>
      <c r="M9" s="4" t="s">
        <v>74</v>
      </c>
      <c r="N9" s="4"/>
      <c r="O9" s="4" t="s">
        <v>82</v>
      </c>
    </row>
    <row r="10" spans="2:15" ht="9" customHeight="1" x14ac:dyDescent="0.25"/>
    <row r="11" spans="2:15" ht="21.75" customHeight="1" x14ac:dyDescent="0.25">
      <c r="B11" s="9" t="s">
        <v>1</v>
      </c>
      <c r="C11" s="69"/>
      <c r="D11" s="69"/>
      <c r="E11" s="10"/>
      <c r="F11" s="10"/>
      <c r="G11" s="11">
        <f>I11+K11+M11+O11</f>
        <v>0</v>
      </c>
      <c r="H11" s="10"/>
      <c r="I11" s="11">
        <f>VLOOKUP(I7,Data!A2:E22,4,FALSE)</f>
        <v>0</v>
      </c>
      <c r="J11" s="10"/>
      <c r="K11" s="11">
        <f>VLOOKUP(K7,Data!A2:E22,4,FALSE)</f>
        <v>0</v>
      </c>
      <c r="L11" s="11"/>
      <c r="M11" s="11">
        <f>VLOOKUP(M7,Data!A2:E22,4,FALSE)</f>
        <v>0</v>
      </c>
      <c r="N11" s="11"/>
      <c r="O11" s="11">
        <f>VLOOKUP(O7,Data!A2:E22,4,FALSE)</f>
        <v>0</v>
      </c>
    </row>
    <row r="12" spans="2:15" ht="21.75" customHeight="1" x14ac:dyDescent="0.25">
      <c r="B12" s="34" t="s">
        <v>2</v>
      </c>
      <c r="G12" s="35">
        <f>I12+K12+M12+O12</f>
        <v>0</v>
      </c>
      <c r="I12" s="35">
        <f>VLOOKUP(I7,Data!A2:E22,5,FALSE)</f>
        <v>0</v>
      </c>
      <c r="K12" s="35">
        <f>VLOOKUP(K7,Data!A2:E22,5,FALSE)</f>
        <v>0</v>
      </c>
      <c r="L12" s="35"/>
      <c r="M12" s="35">
        <f>VLOOKUP(M7,Data!A2:E22,5,FALSE)</f>
        <v>0</v>
      </c>
      <c r="N12" s="35"/>
      <c r="O12" s="35">
        <f>VLOOKUP(O7,Data!A2:E22,5,FALSE)</f>
        <v>0</v>
      </c>
    </row>
    <row r="13" spans="2:15" ht="21.75" customHeight="1" x14ac:dyDescent="0.25">
      <c r="B13" s="19"/>
      <c r="C13" s="37" t="s">
        <v>6</v>
      </c>
      <c r="D13" s="19"/>
      <c r="E13" s="19"/>
      <c r="F13" s="19"/>
      <c r="G13" s="38">
        <f>SUM(G11:G12)</f>
        <v>0</v>
      </c>
      <c r="H13" s="19"/>
      <c r="I13" s="38">
        <f>SUM(I11:I12)</f>
        <v>0</v>
      </c>
      <c r="J13" s="19"/>
      <c r="K13" s="38">
        <f>SUM(K11:K12)</f>
        <v>0</v>
      </c>
      <c r="L13" s="38"/>
      <c r="M13" s="38">
        <f>SUM(M11:M12)</f>
        <v>0</v>
      </c>
      <c r="N13" s="38"/>
      <c r="O13" s="38">
        <f>SUM(O11:O12)</f>
        <v>0</v>
      </c>
    </row>
    <row r="14" spans="2:15" ht="24" customHeight="1" x14ac:dyDescent="0.25"/>
    <row r="15" spans="2:15" ht="15.75" thickBot="1" x14ac:dyDescent="0.3">
      <c r="B15" s="1" t="s">
        <v>11</v>
      </c>
      <c r="C15" s="2"/>
      <c r="D15" s="2"/>
      <c r="E15" s="2"/>
      <c r="F15" s="2"/>
      <c r="G15" s="4" t="s">
        <v>3</v>
      </c>
      <c r="H15" s="3"/>
      <c r="I15" s="4" t="s">
        <v>72</v>
      </c>
      <c r="J15" s="3"/>
      <c r="K15" s="4" t="s">
        <v>73</v>
      </c>
      <c r="L15" s="4"/>
      <c r="M15" s="4" t="s">
        <v>74</v>
      </c>
      <c r="N15" s="4"/>
      <c r="O15" s="4" t="s">
        <v>82</v>
      </c>
    </row>
    <row r="16" spans="2:15" ht="21.75" customHeight="1" x14ac:dyDescent="0.25">
      <c r="B16" t="s">
        <v>16</v>
      </c>
      <c r="G16" s="15"/>
      <c r="I16" s="5">
        <f>IF((AND(I7&lt;&gt;"not enrolled",K7&lt;&gt;"not enrolled",M7&lt;&gt;"not enrolled",O7&lt;&gt;"not enrolled")),(G16/4), IF((AND(I7&lt;&gt;"not enrolled",K7&lt;&gt;"not enrolled",M7&lt;&gt;"not enrolled",O7="not enrolled")),(G16/3), IF((AND(I7&lt;&gt;"not enrolled",K7&lt;&gt;"not enrolled",M7="not enrolled",O7="not enrolled")),(G16/2), IF((AND(I7&lt;&gt;"not enrolled",K7="not enrolled",M7="not enrolled",O7="not enrolled")),(G16/1), 0))))</f>
        <v>0</v>
      </c>
      <c r="K16" s="5">
        <f>IF((AND(I7&lt;&gt;"not enrolled",K7&lt;&gt;"not enrolled",M7&lt;&gt;"not enrolled",O7&lt;&gt;"not enrolled")),(G16/4), IF((AND(I7&lt;&gt;"not enrolled",K7&lt;&gt;"not enrolled",M7&lt;&gt;"not enrolled",O7="not enrolled")),(G16/3), IF((AND(I7="not enrolled",K7&lt;&gt;"not enrolled",M7&lt;&gt;"not enrolled",O7&lt;&gt;"not enrolled")),(G16/3), IF((AND(I7&lt;&gt;"not enrolled",K7&lt;&gt;"not enrolled",M7="not enrolled",O7="not enrolled")),(G16/2), 0))))</f>
        <v>0</v>
      </c>
      <c r="M16" s="5">
        <f>IF((AND(I7&lt;&gt;"not enrolled",K7&lt;&gt;"not enrolled",M7&lt;&gt;"not enrolled",O7&lt;&gt;"not enrolled")),(G16/4), IF((AND(I7&lt;&gt;"not enrolled",K7&lt;&gt;"not enrolled",M7&lt;&gt;"not enrolled",O7="not enrolled")),(G16/3), IF((AND(I7="not enrolled",K7&lt;&gt;"not enrolled",M7&lt;&gt;"not enrolled",O7&lt;&gt;"not enrolled")),(G16/3), IF((AND(I7="not enrolled",K7="not enrolled",M7&lt;&gt;"not enrolled",O7&lt;&gt;"not enrolled")),(G16/2), 0))))</f>
        <v>0</v>
      </c>
      <c r="O16" s="5">
        <f>IF((AND(I7&lt;&gt;"not enrolled",K7&lt;&gt;"not enrolled",M7&lt;&gt;"not enrolled",O7&lt;&gt;"not enrolled")),(G16/4), IF((AND(I7="not enrolled",K7&lt;&gt;"not enrolled",M7&lt;&gt;"not enrolled",O7&lt;&gt;"not enrolled")),(G16/3), IF((AND(I7="not enrolled",K7="not enrolled",M7&lt;&gt;"not enrolled",O7&lt;&gt;"not enrolled")),(G16/2),  IF((AND(I7="not enrolled",K7="not enrolled",M7="not enrolled",O7&lt;&gt;"not enrolled")),(G16), 0))))</f>
        <v>0</v>
      </c>
    </row>
    <row r="17" spans="2:15" ht="21.75" customHeight="1" x14ac:dyDescent="0.25">
      <c r="B17" s="10" t="s">
        <v>8</v>
      </c>
      <c r="C17" s="10"/>
      <c r="D17" s="10"/>
      <c r="E17" s="10"/>
      <c r="F17" s="10"/>
      <c r="G17" s="16"/>
      <c r="H17" s="10"/>
      <c r="I17" s="11">
        <f>IF((AND(I7&lt;&gt;"not enrolled",K7&lt;&gt;"not enrolled",M7&lt;&gt;"not enrolled",O7&lt;&gt;"not enrolled")),(G17/4), IF((AND(I7&lt;&gt;"not enrolled",K7&lt;&gt;"not enrolled",M7&lt;&gt;"not enrolled",O7="not enrolled")),(G17/3), IF((AND(I7&lt;&gt;"not enrolled",K7&lt;&gt;"not enrolled",M7="not enrolled",O7="not enrolled")),(G17/2), IF((AND(I7&lt;&gt;"not enrolled",K7="not enrolled",M7="not enrolled",O7="not enrolled")),(G17/1), 0))))</f>
        <v>0</v>
      </c>
      <c r="J17" s="10"/>
      <c r="K17" s="11">
        <f>IF((AND(I7&lt;&gt;"not enrolled",K7&lt;&gt;"not enrolled",M7&lt;&gt;"not enrolled",O7&lt;&gt;"not enrolled")),(G17/4), IF((AND(I7&lt;&gt;"not enrolled",K7&lt;&gt;"not enrolled",M7&lt;&gt;"not enrolled",O7="not enrolled")),(G17/3), IF((AND(I7="not enrolled",K7&lt;&gt;"not enrolled",M7&lt;&gt;"not enrolled",O7&lt;&gt;"not enrolled")),(G17/3), IF((AND(I7&lt;&gt;"not enrolled",K7&lt;&gt;"not enrolled",M7="not enrolled",O7="not enrolled")),(G17/2), 0))))</f>
        <v>0</v>
      </c>
      <c r="L17" s="11"/>
      <c r="M17" s="11">
        <f>IF((AND(I7&lt;&gt;"not enrolled",K7&lt;&gt;"not enrolled",M7&lt;&gt;"not enrolled",O7&lt;&gt;"not enrolled")),(G17/4), IF((AND(I7&lt;&gt;"not enrolled",K7&lt;&gt;"not enrolled",M7&lt;&gt;"not enrolled",O7="not enrolled")),(G17/3), IF((AND(I7="not enrolled",K7&lt;&gt;"not enrolled",M7&lt;&gt;"not enrolled",O7&lt;&gt;"not enrolled")),(G17/3), IF((AND(I7="not enrolled",K7="not enrolled",M7&lt;&gt;"not enrolled",O7&lt;&gt;"not enrolled")),(G17/2), 0))))</f>
        <v>0</v>
      </c>
      <c r="N17" s="11"/>
      <c r="O17" s="11">
        <f>IF((AND(I7&lt;&gt;"not enrolled",K7&lt;&gt;"not enrolled",M7&lt;&gt;"not enrolled",O7&lt;&gt;"not enrolled")),(G17/4), IF((AND(I7="not enrolled",K7&lt;&gt;"not enrolled",M7&lt;&gt;"not enrolled",O7&lt;&gt;"not enrolled")),(G17/3), IF((AND(I7="not enrolled",K7="not enrolled",M7&lt;&gt;"not enrolled",O7&lt;&gt;"not enrolled")),(G17/2),  IF((AND(I7="not enrolled",K7="not enrolled",M7="not enrolled",O7&lt;&gt;"not enrolled")),(G17), 0))))</f>
        <v>0</v>
      </c>
    </row>
    <row r="18" spans="2:15" ht="21.75" customHeight="1" x14ac:dyDescent="0.25">
      <c r="B18" t="s">
        <v>19</v>
      </c>
      <c r="E18" s="17"/>
      <c r="G18" s="5">
        <f>SUM(I18,K18,M18,O18)</f>
        <v>0</v>
      </c>
      <c r="I18" s="5">
        <f>IF((AND(I7&lt;&gt;"not enrolled",K7&lt;&gt;"not enrolled",M7&lt;&gt;"not enrolled",O7&lt;&gt;"not enrolled")),ROUND(((E18-(E18*0.01057))/4),0), IF((AND(I7&lt;&gt;"not enrolled",K7&lt;&gt;"not enrolled",M7&lt;&gt;"not enrolled",O7="not enrolled")),ROUND(((E18-(E18*0.01057))/3),0), IF((AND(I7&lt;&gt;"not enrolled",K7&lt;&gt;"not enrolled",M7="not enrolled",O7="not enrolled")),ROUND(((E18-(E18*0.01057))/2),0), IF((AND(I7&lt;&gt;"not enrolled",K7="not enrolled",M7="not enrolled",O7="not enrolled")),ROUND(((E18-(E18*0.01057))/1),0), 0))))</f>
        <v>0</v>
      </c>
      <c r="K18" s="5">
        <f>IF((AND(I7&lt;&gt;"not enrolled",K7&lt;&gt;"not enrolled",M7&lt;&gt;"not enrolled",O7&lt;&gt;"not enrolled")),ROUND(((E18-(E18*0.01057))/4),0), IF((AND(I7&lt;&gt;"not enrolled",K7&lt;&gt;"not enrolled",M7&lt;&gt;"not enrolled",O7="not enrolled")),ROUND(((E18-(E18*0.01057))/3),0), IF((AND(I7="not enrolled",K7&lt;&gt;"not enrolled",M7&lt;&gt;"not enrolled",O7&lt;&gt;"not enrolled")),ROUND(((E18-(E18*0.01057))/3),0), IF((AND(I7&lt;&gt;"not enrolled",K7&lt;&gt;"not enrolled",M7="not enrolled",O7="not enrolled")),ROUND(((E18-(E18*0.01057))/2),0), 0))))</f>
        <v>0</v>
      </c>
      <c r="M18" s="5">
        <f>IF((AND(I7&lt;&gt;"not enrolled",K7&lt;&gt;"not enrolled",M7&lt;&gt;"not enrolled",O7&lt;&gt;"not enrolled")),ROUND(((E18-(E18*0.01057))/4),0), IF((AND(I7&lt;&gt;"not enrolled",K7&lt;&gt;"not enrolled",M7&lt;&gt;"not enrolled",O7="not enrolled")),ROUND(((E18-(E18*0.01057))/3),0), IF((AND(I7="not enrolled",K7&lt;&gt;"not enrolled",M7&lt;&gt;"not enrolled",O7&lt;&gt;"not enrolled")),ROUND(((E18-(E18*0.01057))/3),0), IF((AND(I7="not enrolled",K7="not enrolled",M7&lt;&gt;"not enrolled",O7&lt;&gt;"not enrolled")),ROUND(((E18-(E18*0.01057))/2),0), 0))))</f>
        <v>0</v>
      </c>
      <c r="O18" s="5">
        <f>IF((AND(I7&lt;&gt;"not enrolled",K7&lt;&gt;"not enrolled",M7&lt;&gt;"not enrolled",O7&lt;&gt;"not enrolled")),ROUND(((E18-(E18*0.01057))/4),0), IF((AND(I7="not enrolled",K7&lt;&gt;"not enrolled",M7&lt;&gt;"not enrolled",O7&lt;&gt;"not enrolled")),ROUND(((E18-(E18*0.01057))/3),0), IF((AND(I7="not enrolled",K7="not enrolled",M7&lt;&gt;"not enrolled",O7&lt;&gt;"not enrolled")),ROUND(((E18-(E18*0.01057))/2),0),  IF((AND(I7="not enrolled",K7="not enrolled",M7="not enrolled",O7&lt;&gt;"not enrolled")),ROUND(((E18-(E18*0.01057))/1),0), 0))))</f>
        <v>0</v>
      </c>
    </row>
    <row r="19" spans="2:15" ht="21.75" customHeight="1" x14ac:dyDescent="0.25">
      <c r="B19" s="10" t="s">
        <v>20</v>
      </c>
      <c r="C19" s="10"/>
      <c r="D19" s="10"/>
      <c r="E19" s="17"/>
      <c r="F19" s="10"/>
      <c r="G19" s="11">
        <f>SUM(I19,K19,M19,O19)</f>
        <v>0</v>
      </c>
      <c r="H19" s="10"/>
      <c r="I19" s="11">
        <f>IF((AND(I7&lt;&gt;"not enrolled",K7&lt;&gt;"not enrolled",M7&lt;&gt;"not enrolled",O7&lt;&gt;"not enrolled")),ROUND(((E19-(E19*0.04228))/4),0), IF((AND(I7&lt;&gt;"not enrolled",K7&lt;&gt;"not enrolled",M7&lt;&gt;"not enrolled",O7="not enrolled")),ROUND(((E19-(E19*0.04228))/3),0), IF((AND(I7&lt;&gt;"not enrolled",K7&lt;&gt;"not enrolled",M7="not enrolled",O7="not enrolled")),ROUND(((E19-(E19*0.04228))/2),0), IF((AND(I7&lt;&gt;"not enrolled",K7="not enrolled",M7="not enrolled",O7="not enrolled")),ROUND(((E19-(E19*0.04228))/1),0), 0))))</f>
        <v>0</v>
      </c>
      <c r="J19" s="10"/>
      <c r="K19" s="11">
        <f>IF((AND(I7&lt;&gt;"not enrolled",K7&lt;&gt;"not enrolled",M7&lt;&gt;"not enrolled",O7&lt;&gt;"not enrolled")),ROUND(((E19-(E19*0.04228))/4),0), IF((AND(I7&lt;&gt;"not enrolled",K7&lt;&gt;"not enrolled",M7&lt;&gt;"not enrolled",O7="not enrolled")),ROUND(((E19-(E19*0.04228))/3),0), IF((AND(I7="not enrolled",K7&lt;&gt;"not enrolled",M7&lt;&gt;"not enrolled",O7&lt;&gt;"not enrolled")),ROUND(((E19-(E19*0.04228))/3),0), IF((AND(I7&lt;&gt;"not enrolled",K7&lt;&gt;"not enrolled",M7="not enrolled",O7="not enrolled")),ROUND(((E19-(E19*0.04228))/2),0), 0))))</f>
        <v>0</v>
      </c>
      <c r="L19" s="11"/>
      <c r="M19" s="11">
        <f>IF((AND(I7&lt;&gt;"not enrolled",K7&lt;&gt;"not enrolled",M7&lt;&gt;"not enrolled",O7&lt;&gt;"not enrolled")),ROUND(((E19-(E19*0.04228))/4),0), IF((AND(I7&lt;&gt;"not enrolled",K7&lt;&gt;"not enrolled",M7&lt;&gt;"not enrolled",O7="not enrolled")),ROUND(((E19-(E19*0.04228))/3),0), IF((AND(I7="not enrolled",K7&lt;&gt;"not enrolled",M7&lt;&gt;"not enrolled",O7&lt;&gt;"not enrolled")),ROUND(((E19-(E19*0.04228))/3),0), IF((AND(I7="not enrolled",K7="not enrolled",M7&lt;&gt;"not enrolled",O7&lt;&gt;"not enrolled")),ROUND(((E19-(E19*0.04228))/2),0), 0))))</f>
        <v>0</v>
      </c>
      <c r="N19" s="11"/>
      <c r="O19" s="11">
        <f>IF((AND(I7&lt;&gt;"not enrolled",K7&lt;&gt;"not enrolled",M7&lt;&gt;"not enrolled",O7&lt;&gt;"not enrolled")),ROUND(((E19-(E19*0.04228))/4),0), IF((AND(I7="not enrolled",K7&lt;&gt;"not enrolled",M7&lt;&gt;"not enrolled",O7&lt;&gt;"not enrolled")),ROUND(((E19-(E19*0.04228))/3),0), IF((AND(I7="not enrolled",K7="not enrolled",M7&lt;&gt;"not enrolled",O7&lt;&gt;"not enrolled")),ROUND(((E19-(E19*0.04228))/2),0),  IF((AND(I7="not enrolled",K7="not enrolled",M7="not enrolled",O7&lt;&gt;"not enrolled")),ROUND(((E19-(E19*0.04228))/1),0), 0))))</f>
        <v>0</v>
      </c>
    </row>
    <row r="20" spans="2:15" ht="21.75" customHeight="1" x14ac:dyDescent="0.25">
      <c r="B20" t="s">
        <v>9</v>
      </c>
      <c r="G20" s="16"/>
      <c r="I20" s="5">
        <f>IF((AND(I7&lt;&gt;"not enrolled",K7&lt;&gt;"not enrolled",M7&lt;&gt;"not enrolled",O7&lt;&gt;"not enrolled")),(G20/4), IF((AND(I7&lt;&gt;"not enrolled",K7&lt;&gt;"not enrolled",M7&lt;&gt;"not enrolled",O7="not enrolled")),(G20/3), IF((AND(I7&lt;&gt;"not enrolled",K7&lt;&gt;"not enrolled",M7="not enrolled",O7="not enrolled")),(G20/2), IF((AND(I7&lt;&gt;"not enrolled",K7="not enrolled",M7="not enrolled",O7="not enrolled")),(G20/1), 0))))</f>
        <v>0</v>
      </c>
      <c r="K20" s="5">
        <f>IF((AND(I7&lt;&gt;"not enrolled",K7&lt;&gt;"not enrolled",M7&lt;&gt;"not enrolled",O7&lt;&gt;"not enrolled")),(G20/4), IF((AND(I7&lt;&gt;"not enrolled",K7&lt;&gt;"not enrolled",M7&lt;&gt;"not enrolled",O7="not enrolled")),(G20/3), IF((AND(I7="not enrolled",K7&lt;&gt;"not enrolled",M7&lt;&gt;"not enrolled",O7&lt;&gt;"not enrolled")),(G20/3), IF((AND(I7&lt;&gt;"not enrolled",K7&lt;&gt;"not enrolled",M7="not enrolled",O7="not enrolled")),(G20/2), 0))))</f>
        <v>0</v>
      </c>
      <c r="M20" s="5">
        <f>IF((AND(I7&lt;&gt;"not enrolled",K7&lt;&gt;"not enrolled",M7&lt;&gt;"not enrolled",O7&lt;&gt;"not enrolled")),(G20/4), IF((AND(I7&lt;&gt;"not enrolled",K7&lt;&gt;"not enrolled",M7&lt;&gt;"not enrolled",O7="not enrolled")),(G20/3), IF((AND(I7="not enrolled",K7&lt;&gt;"not enrolled",M7&lt;&gt;"not enrolled",O7&lt;&gt;"not enrolled")),(G20/3), IF((AND(I7="not enrolled",K7="not enrolled",M7&lt;&gt;"not enrolled",O7&lt;&gt;"not enrolled")),(G20/2), 0))))</f>
        <v>0</v>
      </c>
      <c r="O20" s="5">
        <f>IF((AND(I7&lt;&gt;"not enrolled",K7&lt;&gt;"not enrolled",M7&lt;&gt;"not enrolled",O7&lt;&gt;"not enrolled")),(G20/4), IF((AND(I7="not enrolled",K7&lt;&gt;"not enrolled",M7&lt;&gt;"not enrolled",O7&lt;&gt;"not enrolled")),(G20/3), IF((AND(I7="not enrolled",K7="not enrolled",M7&lt;&gt;"not enrolled",O7&lt;&gt;"not enrolled")),(G20/2),  IF((AND(I7="not enrolled",K7="not enrolled",M7="not enrolled",O7&lt;&gt;"not enrolled")),(G20), 0))))</f>
        <v>0</v>
      </c>
    </row>
    <row r="21" spans="2:15" ht="21.75" customHeight="1" x14ac:dyDescent="0.25">
      <c r="B21" s="65" t="s">
        <v>23</v>
      </c>
      <c r="C21" s="65"/>
      <c r="D21" s="65"/>
      <c r="E21" s="65"/>
      <c r="F21" s="65"/>
      <c r="G21" s="26">
        <f>I21+K21+M21+O21</f>
        <v>0</v>
      </c>
      <c r="H21" s="25"/>
      <c r="I21" s="18"/>
      <c r="J21" s="25"/>
      <c r="K21" s="18"/>
      <c r="L21" s="55"/>
      <c r="M21" s="18"/>
      <c r="N21" s="55"/>
      <c r="O21" s="18"/>
    </row>
    <row r="22" spans="2:15" ht="21.75" customHeight="1" x14ac:dyDescent="0.25">
      <c r="C22" s="7" t="s">
        <v>10</v>
      </c>
      <c r="G22" s="5">
        <f>SUM(G16:G21)</f>
        <v>0</v>
      </c>
      <c r="I22" s="5">
        <f>SUM(I16:I21)</f>
        <v>0</v>
      </c>
      <c r="K22" s="5">
        <f>SUM(K16:K21)</f>
        <v>0</v>
      </c>
      <c r="M22" s="5">
        <f>SUM(M16:M21)</f>
        <v>0</v>
      </c>
      <c r="O22" s="5">
        <f>SUM(O16:O21)</f>
        <v>0</v>
      </c>
    </row>
    <row r="23" spans="2:15" ht="15.75" thickBot="1" x14ac:dyDescent="0.3"/>
    <row r="24" spans="2:15" ht="21.75" customHeight="1" thickTop="1" thickBot="1" x14ac:dyDescent="0.35">
      <c r="B24" s="14" t="s">
        <v>12</v>
      </c>
      <c r="C24" s="13"/>
      <c r="D24" s="13"/>
      <c r="E24" s="13"/>
      <c r="F24" s="13"/>
      <c r="G24" s="23">
        <f>G13-G22</f>
        <v>0</v>
      </c>
      <c r="H24" s="24"/>
      <c r="I24" s="23">
        <f>I13-I22</f>
        <v>0</v>
      </c>
      <c r="J24" s="24"/>
      <c r="K24" s="23">
        <f>K13-K22</f>
        <v>0</v>
      </c>
      <c r="L24" s="23"/>
      <c r="M24" s="23">
        <f>M13-M22</f>
        <v>0</v>
      </c>
      <c r="N24" s="23"/>
      <c r="O24" s="23">
        <f>O13-O22</f>
        <v>0</v>
      </c>
    </row>
    <row r="25" spans="2:15" ht="15.75" thickTop="1" x14ac:dyDescent="0.25"/>
    <row r="26" spans="2:15" x14ac:dyDescent="0.25">
      <c r="B26" s="7" t="s">
        <v>13</v>
      </c>
    </row>
    <row r="27" spans="2:15" ht="21" customHeight="1" x14ac:dyDescent="0.25">
      <c r="B27" s="73" t="s">
        <v>83</v>
      </c>
      <c r="C27" s="66"/>
      <c r="D27" s="66"/>
      <c r="E27" s="66"/>
      <c r="F27" s="66"/>
      <c r="G27" s="66"/>
      <c r="H27" s="66"/>
      <c r="I27" s="66"/>
      <c r="J27" s="66"/>
      <c r="K27" s="66"/>
      <c r="L27" s="66"/>
      <c r="M27" s="66"/>
      <c r="N27" s="66"/>
      <c r="O27" s="66"/>
    </row>
    <row r="28" spans="2:15" ht="21.75" customHeight="1" x14ac:dyDescent="0.25">
      <c r="B28" s="64" t="s">
        <v>18</v>
      </c>
      <c r="C28" s="64"/>
      <c r="D28" s="64"/>
      <c r="E28" s="64"/>
      <c r="F28" s="64"/>
      <c r="G28" s="64"/>
      <c r="H28" s="64"/>
      <c r="I28" s="64"/>
      <c r="J28" s="64"/>
      <c r="K28" s="64"/>
      <c r="L28" s="64"/>
      <c r="M28" s="64"/>
      <c r="N28" s="64"/>
      <c r="O28" s="64"/>
    </row>
    <row r="29" spans="2:15" ht="33.75" customHeight="1" x14ac:dyDescent="0.25">
      <c r="B29" s="66" t="s">
        <v>61</v>
      </c>
      <c r="C29" s="66"/>
      <c r="D29" s="66"/>
      <c r="E29" s="66"/>
      <c r="F29" s="66"/>
      <c r="G29" s="66"/>
      <c r="H29" s="66"/>
      <c r="I29" s="66"/>
      <c r="J29" s="66"/>
      <c r="K29" s="66"/>
      <c r="L29" s="66"/>
      <c r="M29" s="66"/>
      <c r="N29" s="66"/>
      <c r="O29" s="66"/>
    </row>
    <row r="30" spans="2:15" ht="51" customHeight="1" x14ac:dyDescent="0.25">
      <c r="B30" s="66" t="s">
        <v>50</v>
      </c>
      <c r="C30" s="66"/>
      <c r="D30" s="66"/>
      <c r="E30" s="66"/>
      <c r="F30" s="66"/>
      <c r="G30" s="66"/>
      <c r="H30" s="66"/>
      <c r="I30" s="66"/>
      <c r="J30" s="66"/>
      <c r="K30" s="66"/>
      <c r="L30" s="66"/>
      <c r="M30" s="66"/>
      <c r="N30" s="66"/>
      <c r="O30" s="66"/>
    </row>
    <row r="31" spans="2:15" ht="21.75" customHeight="1" x14ac:dyDescent="0.25"/>
    <row r="33" spans="2:15" x14ac:dyDescent="0.25">
      <c r="B33" s="60" t="s">
        <v>14</v>
      </c>
      <c r="C33" s="60"/>
      <c r="D33" s="60"/>
      <c r="E33" s="60"/>
      <c r="F33" s="60"/>
      <c r="G33" s="60"/>
      <c r="H33" s="60"/>
      <c r="I33" s="60"/>
      <c r="J33" s="60"/>
      <c r="K33" s="60"/>
      <c r="L33" s="60"/>
      <c r="M33" s="60"/>
      <c r="N33" s="60"/>
      <c r="O33" s="60"/>
    </row>
  </sheetData>
  <sheetProtection algorithmName="SHA-512" hashValue="WN2vKSV86iYNUIF9bwglP0gmTBvUF6IWMqYOpmMJ3tNgs6PQEEidsK9mMxKEAdjIiAqCFjl4/vPSREzbLhZljA==" saltValue="4zwABNqcSpa33y8WY8bcdg==" spinCount="100000" sheet="1" selectLockedCells="1"/>
  <mergeCells count="8">
    <mergeCell ref="B30:O30"/>
    <mergeCell ref="B33:O33"/>
    <mergeCell ref="G2:O2"/>
    <mergeCell ref="C11:D11"/>
    <mergeCell ref="B21:F21"/>
    <mergeCell ref="B27:O27"/>
    <mergeCell ref="B28:O28"/>
    <mergeCell ref="B29:O29"/>
  </mergeCells>
  <pageMargins left="0.5" right="0.5" top="0.5" bottom="0.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Data!$A$2:$A$22</xm:f>
          </x14:formula1>
          <xm:sqref>O7 I7 K7 M7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1"/>
  <sheetViews>
    <sheetView showGridLines="0" workbookViewId="0">
      <selection activeCell="B25" sqref="B25"/>
    </sheetView>
  </sheetViews>
  <sheetFormatPr defaultColWidth="8.85546875" defaultRowHeight="15" x14ac:dyDescent="0.25"/>
  <cols>
    <col min="1" max="1" width="11.140625" customWidth="1"/>
    <col min="3" max="3" width="10.7109375" customWidth="1"/>
    <col min="4" max="4" width="10.85546875" customWidth="1"/>
    <col min="5" max="5" width="10.7109375" customWidth="1"/>
    <col min="6" max="10" width="11.85546875" customWidth="1"/>
    <col min="11" max="11" width="12" bestFit="1" customWidth="1"/>
    <col min="12" max="13" width="11.85546875" customWidth="1"/>
    <col min="14" max="14" width="13.28515625" customWidth="1"/>
    <col min="16" max="16" width="11.7109375" customWidth="1"/>
  </cols>
  <sheetData>
    <row r="1" spans="1:22" x14ac:dyDescent="0.25">
      <c r="A1" s="7"/>
      <c r="B1" s="57" t="s">
        <v>65</v>
      </c>
      <c r="C1" s="57" t="s">
        <v>66</v>
      </c>
      <c r="D1" s="56" t="s">
        <v>67</v>
      </c>
      <c r="E1" s="57" t="s">
        <v>56</v>
      </c>
      <c r="F1" s="53"/>
      <c r="J1" s="53"/>
    </row>
    <row r="2" spans="1:22" x14ac:dyDescent="0.25">
      <c r="A2" t="s">
        <v>55</v>
      </c>
      <c r="D2" s="7"/>
      <c r="F2" s="53"/>
      <c r="J2" s="53"/>
    </row>
    <row r="3" spans="1:22" x14ac:dyDescent="0.25">
      <c r="A3" t="s">
        <v>41</v>
      </c>
      <c r="B3">
        <v>0</v>
      </c>
      <c r="C3">
        <v>0</v>
      </c>
      <c r="D3">
        <v>0</v>
      </c>
      <c r="E3">
        <v>0</v>
      </c>
      <c r="K3" s="46"/>
      <c r="M3" s="46"/>
      <c r="N3" s="46"/>
      <c r="O3" s="46"/>
      <c r="P3" s="46"/>
      <c r="Q3" s="46"/>
      <c r="R3" s="46"/>
      <c r="S3" s="46"/>
      <c r="T3" s="46"/>
      <c r="U3" s="46"/>
      <c r="V3" s="46"/>
    </row>
    <row r="4" spans="1:22" x14ac:dyDescent="0.25">
      <c r="A4" t="s">
        <v>24</v>
      </c>
      <c r="B4">
        <v>6872</v>
      </c>
      <c r="C4">
        <v>5024</v>
      </c>
      <c r="D4">
        <v>3436</v>
      </c>
      <c r="E4">
        <v>16</v>
      </c>
      <c r="M4" s="46"/>
      <c r="N4" s="46"/>
      <c r="O4" s="46"/>
      <c r="P4" s="46"/>
      <c r="Q4" s="46"/>
      <c r="R4" s="46"/>
      <c r="S4" s="46"/>
      <c r="T4" s="46"/>
      <c r="U4" s="46"/>
      <c r="V4" s="46"/>
    </row>
    <row r="5" spans="1:22" x14ac:dyDescent="0.25">
      <c r="A5" t="s">
        <v>25</v>
      </c>
      <c r="B5">
        <v>8590</v>
      </c>
      <c r="C5">
        <v>6280</v>
      </c>
      <c r="D5">
        <v>4295</v>
      </c>
      <c r="E5">
        <v>20</v>
      </c>
    </row>
    <row r="6" spans="1:22" x14ac:dyDescent="0.25">
      <c r="A6" t="s">
        <v>26</v>
      </c>
      <c r="B6">
        <v>10308</v>
      </c>
      <c r="C6">
        <v>7536</v>
      </c>
      <c r="D6">
        <v>5154</v>
      </c>
      <c r="E6">
        <v>24</v>
      </c>
    </row>
    <row r="7" spans="1:22" x14ac:dyDescent="0.25">
      <c r="A7" t="s">
        <v>27</v>
      </c>
      <c r="B7">
        <v>12026</v>
      </c>
      <c r="C7">
        <v>8792</v>
      </c>
      <c r="D7">
        <v>6013</v>
      </c>
      <c r="E7">
        <v>28</v>
      </c>
    </row>
    <row r="8" spans="1:22" x14ac:dyDescent="0.25">
      <c r="A8" t="s">
        <v>28</v>
      </c>
      <c r="B8">
        <v>13744</v>
      </c>
      <c r="C8">
        <v>10048</v>
      </c>
      <c r="D8">
        <v>6872</v>
      </c>
      <c r="E8">
        <v>32</v>
      </c>
    </row>
    <row r="9" spans="1:22" x14ac:dyDescent="0.25">
      <c r="A9" t="s">
        <v>29</v>
      </c>
      <c r="B9">
        <v>15462</v>
      </c>
      <c r="C9">
        <v>11304</v>
      </c>
      <c r="D9">
        <v>7731</v>
      </c>
      <c r="E9">
        <v>36</v>
      </c>
    </row>
    <row r="10" spans="1:22" x14ac:dyDescent="0.25">
      <c r="A10" t="s">
        <v>30</v>
      </c>
      <c r="B10">
        <v>17180</v>
      </c>
      <c r="C10">
        <v>12560</v>
      </c>
      <c r="D10">
        <v>8590</v>
      </c>
      <c r="E10">
        <v>40</v>
      </c>
    </row>
    <row r="11" spans="1:22" x14ac:dyDescent="0.25">
      <c r="A11" t="s">
        <v>31</v>
      </c>
      <c r="B11">
        <v>18898</v>
      </c>
      <c r="C11">
        <v>13816</v>
      </c>
      <c r="D11">
        <v>9449</v>
      </c>
      <c r="E11">
        <v>44</v>
      </c>
    </row>
    <row r="12" spans="1:22" x14ac:dyDescent="0.25">
      <c r="A12" t="s">
        <v>32</v>
      </c>
      <c r="B12">
        <v>20616</v>
      </c>
      <c r="C12">
        <v>15072</v>
      </c>
      <c r="D12">
        <v>10308</v>
      </c>
      <c r="E12">
        <v>48</v>
      </c>
    </row>
    <row r="13" spans="1:22" x14ac:dyDescent="0.25">
      <c r="A13" t="s">
        <v>33</v>
      </c>
      <c r="B13">
        <v>22334</v>
      </c>
      <c r="C13">
        <v>16328</v>
      </c>
      <c r="D13">
        <v>11167</v>
      </c>
      <c r="E13">
        <v>48</v>
      </c>
    </row>
    <row r="14" spans="1:22" x14ac:dyDescent="0.25">
      <c r="A14" t="s">
        <v>34</v>
      </c>
      <c r="B14">
        <v>24052</v>
      </c>
      <c r="C14">
        <v>17584</v>
      </c>
      <c r="D14">
        <v>12026</v>
      </c>
      <c r="E14">
        <v>48</v>
      </c>
    </row>
    <row r="15" spans="1:22" x14ac:dyDescent="0.25">
      <c r="A15" t="s">
        <v>35</v>
      </c>
      <c r="B15">
        <v>25770</v>
      </c>
      <c r="C15">
        <v>18840</v>
      </c>
      <c r="D15">
        <v>12885</v>
      </c>
      <c r="E15">
        <v>48</v>
      </c>
    </row>
    <row r="16" spans="1:22" x14ac:dyDescent="0.25">
      <c r="A16" t="s">
        <v>36</v>
      </c>
      <c r="B16">
        <v>27488</v>
      </c>
      <c r="C16">
        <v>20096</v>
      </c>
      <c r="D16">
        <v>13744</v>
      </c>
      <c r="E16">
        <v>48</v>
      </c>
    </row>
    <row r="17" spans="1:18" x14ac:dyDescent="0.25">
      <c r="A17" t="s">
        <v>37</v>
      </c>
      <c r="B17">
        <v>29206</v>
      </c>
      <c r="C17">
        <v>21352</v>
      </c>
      <c r="D17">
        <v>14603</v>
      </c>
      <c r="E17">
        <v>48</v>
      </c>
    </row>
    <row r="18" spans="1:18" x14ac:dyDescent="0.25">
      <c r="A18" t="s">
        <v>38</v>
      </c>
      <c r="B18">
        <v>30924</v>
      </c>
      <c r="C18">
        <v>22608</v>
      </c>
      <c r="D18">
        <v>15462</v>
      </c>
      <c r="E18">
        <v>48</v>
      </c>
    </row>
    <row r="19" spans="1:18" x14ac:dyDescent="0.25">
      <c r="A19" t="s">
        <v>39</v>
      </c>
      <c r="B19">
        <v>32642</v>
      </c>
      <c r="C19">
        <v>23864</v>
      </c>
      <c r="D19">
        <v>16321</v>
      </c>
      <c r="E19">
        <v>52</v>
      </c>
    </row>
    <row r="20" spans="1:18" x14ac:dyDescent="0.25">
      <c r="A20" t="s">
        <v>40</v>
      </c>
      <c r="B20">
        <v>34360</v>
      </c>
      <c r="C20">
        <v>25120</v>
      </c>
      <c r="D20">
        <v>17180</v>
      </c>
      <c r="E20">
        <v>56</v>
      </c>
    </row>
    <row r="21" spans="1:18" x14ac:dyDescent="0.25">
      <c r="A21" t="s">
        <v>43</v>
      </c>
      <c r="B21">
        <v>36078</v>
      </c>
      <c r="C21">
        <v>26376</v>
      </c>
      <c r="D21">
        <v>18039</v>
      </c>
      <c r="E21">
        <v>60</v>
      </c>
    </row>
    <row r="22" spans="1:18" x14ac:dyDescent="0.25">
      <c r="A22" t="s">
        <v>44</v>
      </c>
      <c r="B22">
        <v>37796</v>
      </c>
      <c r="C22">
        <v>27632</v>
      </c>
      <c r="D22">
        <v>18898</v>
      </c>
      <c r="E22">
        <v>64</v>
      </c>
    </row>
    <row r="24" spans="1:18" x14ac:dyDescent="0.25">
      <c r="A24" s="7" t="s">
        <v>21</v>
      </c>
      <c r="E24" s="7"/>
      <c r="F24" s="54"/>
      <c r="G24" s="7"/>
      <c r="H24" s="7"/>
      <c r="I24" s="7"/>
      <c r="J24" s="53"/>
      <c r="K24" s="7"/>
      <c r="M24" s="7"/>
      <c r="N24" s="54"/>
      <c r="P24" s="7"/>
      <c r="Q24" s="7"/>
      <c r="R24" s="7"/>
    </row>
    <row r="25" spans="1:18" x14ac:dyDescent="0.25">
      <c r="A25" t="s">
        <v>4</v>
      </c>
      <c r="B25">
        <v>1990</v>
      </c>
    </row>
    <row r="26" spans="1:18" x14ac:dyDescent="0.25">
      <c r="A26" t="s">
        <v>5</v>
      </c>
      <c r="B26">
        <v>0</v>
      </c>
    </row>
    <row r="44" spans="1:9" x14ac:dyDescent="0.25">
      <c r="E44" s="7"/>
      <c r="I44" s="7"/>
    </row>
    <row r="47" spans="1:9" x14ac:dyDescent="0.25">
      <c r="A47" t="s">
        <v>51</v>
      </c>
    </row>
    <row r="48" spans="1:9" x14ac:dyDescent="0.25">
      <c r="A48" t="s">
        <v>52</v>
      </c>
    </row>
    <row r="49" spans="1:1" x14ac:dyDescent="0.25">
      <c r="A49" t="s">
        <v>53</v>
      </c>
    </row>
    <row r="51" spans="1:1" x14ac:dyDescent="0.25">
      <c r="A51" t="s">
        <v>54</v>
      </c>
    </row>
  </sheetData>
  <sheetProtection algorithmName="SHA-512" hashValue="TWca7ldlh+y3oBwe+oR0nJWbsTVbtJaNg6od/WFYhyLrBpP2N/b9Kzp6gVj0yDHNjIc2IKxJdVIrZezQF5YC/g==" saltValue="nGkogV6keDHCuBxH5nPKBw=="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Worksheets Home</vt:lpstr>
      <vt:lpstr>Cyber Sec.</vt:lpstr>
      <vt:lpstr>Data Sci</vt:lpstr>
      <vt:lpstr>All Other</vt:lpstr>
      <vt:lpstr>Online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Jaz Howard</cp:lastModifiedBy>
  <cp:lastPrinted>2019-02-07T21:36:17Z</cp:lastPrinted>
  <dcterms:created xsi:type="dcterms:W3CDTF">2018-06-06T22:54:45Z</dcterms:created>
  <dcterms:modified xsi:type="dcterms:W3CDTF">2025-02-21T19:01:11Z</dcterms:modified>
</cp:coreProperties>
</file>